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4.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tabRatio="846" firstSheet="1" activeTab="2"/>
  </bookViews>
  <sheets>
    <sheet name="Datos Administrativos" sheetId="1" state="hidden" r:id="rId1"/>
    <sheet name="INSTRUCCIONES" sheetId="2" r:id="rId2"/>
    <sheet name="I1" sheetId="3" r:id="rId3"/>
    <sheet name="I2" sheetId="4" r:id="rId4"/>
    <sheet name="O1" sheetId="5" r:id="rId5"/>
    <sheet name="O5" sheetId="6" r:id="rId6"/>
    <sheet name="O6" sheetId="7" r:id="rId7"/>
    <sheet name="O7" sheetId="8" r:id="rId8"/>
    <sheet name="O8" sheetId="9" r:id="rId9"/>
    <sheet name="PARÁMETROS" sheetId="10" state="hidden" r:id="rId10"/>
    <sheet name="PGD" sheetId="11" r:id="rId11"/>
    <sheet name="XML" sheetId="12" state="hidden" r:id="rId12"/>
  </sheets>
  <definedNames>
    <definedName name="_xlnm.Print_Area" localSheetId="0">'Datos Administrativos'!$A$1:$G$41</definedName>
    <definedName name="_xlnm.Print_Area" localSheetId="2">'I1'!$A$1:$O$60</definedName>
    <definedName name="_xlnm.Print_Area" localSheetId="3">'I2'!$A$1:$N$12</definedName>
    <definedName name="_xlnm.Print_Area" localSheetId="1">'INSTRUCCIONES'!$A$1:$P$31</definedName>
    <definedName name="_xlnm.Print_Area" localSheetId="4">'O1'!$A$1:$U$75</definedName>
    <definedName name="_xlnm.Print_Area" localSheetId="5">'O5'!$A$1:$M$27</definedName>
    <definedName name="_xlnm.Print_Area" localSheetId="6">'O6'!$A$1:$K$22</definedName>
    <definedName name="_xlnm.Print_Area" localSheetId="7">'O7'!$A$1:$L$28</definedName>
    <definedName name="_xlnm.Print_Area" localSheetId="8">'O8'!$A$1:$N$19</definedName>
    <definedName name="_xlnm.Print_Area" localSheetId="10">'PGD'!$A$1:$K$39</definedName>
    <definedName name="Reutiliza">#REF!</definedName>
    <definedName name="_xlnm.Print_Titles" localSheetId="2">'I1'!$1:$3</definedName>
    <definedName name="_xlnm.Print_Titles" localSheetId="4">'O1'!$2:$2</definedName>
    <definedName name="_xlnm.Print_Titles" localSheetId="5">'O5'!$1:$2</definedName>
    <definedName name="_xlnm.Print_Titles" localSheetId="6">'O6'!$2:$2</definedName>
    <definedName name="_xlnm.Print_Titles" localSheetId="7">'O7'!$2:$2</definedName>
  </definedNames>
  <calcPr fullCalcOnLoad="1"/>
</workbook>
</file>

<file path=xl/comments1.xml><?xml version="1.0" encoding="utf-8"?>
<comments xmlns="http://schemas.openxmlformats.org/spreadsheetml/2006/main">
  <authors>
    <author>MDelHoyo</author>
  </authors>
  <commentList>
    <comment ref="B30" authorId="0">
      <text>
        <r>
          <rPr>
            <b/>
            <sz val="8"/>
            <rFont val="Tahoma"/>
            <family val="2"/>
          </rPr>
          <t xml:space="preserve">ESTA  HOJA EXCEL ES PARA LA ACTIVIDAD 8, PERO PUEDE  HABER CASOS DE EMPRESAS QUE REALICEN MAS ACTIVIDADES. AQUÍ SE ESCRIBIRÁ EL NÚMERO DE ACTIVIDADES AFECTADAS PARA LA EMPRESA </t>
        </r>
        <r>
          <rPr>
            <sz val="8"/>
            <rFont val="Tahoma"/>
            <family val="2"/>
          </rPr>
          <t xml:space="preserve">
</t>
        </r>
      </text>
    </comment>
  </commentList>
</comments>
</file>

<file path=xl/comments11.xml><?xml version="1.0" encoding="utf-8"?>
<comments xmlns="http://schemas.openxmlformats.org/spreadsheetml/2006/main">
  <authors>
    <author> </author>
  </authors>
  <commentList>
    <comment ref="K10" authorId="0">
      <text>
        <r>
          <rPr>
            <sz val="8"/>
            <rFont val="Tahoma"/>
            <family val="2"/>
          </rPr>
          <t xml:space="preserve">de COVs que tiene la empresa en la actividad concreta 
</t>
        </r>
      </text>
    </comment>
    <comment ref="G4" authorId="0">
      <text>
        <r>
          <rPr>
            <b/>
            <sz val="8"/>
            <rFont val="Tahoma"/>
            <family val="2"/>
          </rPr>
          <t xml:space="preserve"> En caso de conocerlo</t>
        </r>
        <r>
          <rPr>
            <sz val="8"/>
            <rFont val="Tahoma"/>
            <family val="2"/>
          </rPr>
          <t xml:space="preserve">
</t>
        </r>
      </text>
    </comment>
    <comment ref="B6" authorId="0">
      <text>
        <r>
          <rPr>
            <b/>
            <sz val="8"/>
            <rFont val="Tahoma"/>
            <family val="2"/>
          </rPr>
          <t xml:space="preserve"> periodo para el que se presenta el Plan de Gestión de Disolventes
</t>
        </r>
        <r>
          <rPr>
            <sz val="8"/>
            <rFont val="Tahoma"/>
            <family val="2"/>
          </rPr>
          <t xml:space="preserve">
</t>
        </r>
      </text>
    </comment>
    <comment ref="I6" authorId="0">
      <text>
        <r>
          <rPr>
            <b/>
            <sz val="8"/>
            <rFont val="Tahoma"/>
            <family val="2"/>
          </rPr>
          <t xml:space="preserve"> Código del registro de COV según ORDEN de 21 de mayo de 2007, de la Conselleria de Territorio y Vivienda, por la que se crea y regula el registro de instalaciones afectadas por el Real Decreto 117/2003, de 31 de enero, sobre limitación de emisiones de compuestos orgánicos volátiles debidas al uso de disolventes en determinadas actividades, en la Comunitat
Valenciana.
No es obligatorio en el caso de que la instalación esté incluida en el Anexo I de la ley 2/2006</t>
        </r>
        <r>
          <rPr>
            <sz val="8"/>
            <rFont val="Tahoma"/>
            <family val="2"/>
          </rPr>
          <t xml:space="preserve">
</t>
        </r>
      </text>
    </comment>
    <comment ref="J30" authorId="0">
      <text>
        <r>
          <rPr>
            <b/>
            <sz val="8"/>
            <rFont val="Tahoma"/>
            <family val="2"/>
          </rPr>
          <t xml:space="preserve">  Si existen focos que emiten sustancias art. 5, pero sin superar los umbrales establecidos en dicho art., el programa automáticamente no puede evaluar el cumplimiento de las emisiones canalizadas porque el valor límite de canalizadas es en COT y no en COV. 
</t>
        </r>
        <r>
          <rPr>
            <sz val="8"/>
            <rFont val="Tahoma"/>
            <family val="2"/>
          </rPr>
          <t xml:space="preserve">
</t>
        </r>
      </text>
    </comment>
    <comment ref="H6" authorId="0">
      <text>
        <r>
          <rPr>
            <b/>
            <sz val="8"/>
            <rFont val="Tahoma"/>
            <family val="2"/>
          </rPr>
          <t xml:space="preserve"> Código del registro de COV según ORDEN de 21 de mayo de 2007, de la Conselleria de Territorio y Vivienda, por la que se crea y regula el registro de instalaciones afectadas por el Real Decreto 117/2003, de 31 de enero, sobre limitación de emisiones de compuestos orgánicos volátiles debidas al uso de disolventes en determinadas actividades, en la Comunitat
Valenciana.
No es obligatorio en el caso de que la instalación esté incluida en el Anexo I de la ley 2/2006</t>
        </r>
        <r>
          <rPr>
            <sz val="8"/>
            <rFont val="Tahoma"/>
            <family val="2"/>
          </rPr>
          <t xml:space="preserve">
</t>
        </r>
      </text>
    </comment>
  </commentList>
</comments>
</file>

<file path=xl/comments3.xml><?xml version="1.0" encoding="utf-8"?>
<comments xmlns="http://schemas.openxmlformats.org/spreadsheetml/2006/main">
  <authors>
    <author> </author>
  </authors>
  <commentList>
    <comment ref="G36" authorId="0">
      <text>
        <r>
          <rPr>
            <sz val="8"/>
            <rFont val="Tahoma"/>
            <family val="2"/>
          </rPr>
          <t xml:space="preserve">Al principio del periodo
</t>
        </r>
      </text>
    </comment>
    <comment ref="H36" authorId="0">
      <text>
        <r>
          <rPr>
            <b/>
            <sz val="8"/>
            <rFont val="Tahoma"/>
            <family val="2"/>
          </rPr>
          <t xml:space="preserve"> Al final del periodo
</t>
        </r>
        <r>
          <rPr>
            <sz val="8"/>
            <rFont val="Tahoma"/>
            <family val="2"/>
          </rPr>
          <t xml:space="preserve">
</t>
        </r>
      </text>
    </comment>
    <comment ref="H52" authorId="0">
      <text>
        <r>
          <rPr>
            <b/>
            <sz val="8"/>
            <rFont val="Tahoma"/>
            <family val="2"/>
          </rPr>
          <t xml:space="preserve"> Al final del periodo
</t>
        </r>
        <r>
          <rPr>
            <sz val="8"/>
            <rFont val="Tahoma"/>
            <family val="2"/>
          </rPr>
          <t xml:space="preserve">
</t>
        </r>
      </text>
    </comment>
    <comment ref="F11" authorId="0">
      <text>
        <r>
          <rPr>
            <b/>
            <sz val="8"/>
            <rFont val="Tahoma"/>
            <family val="2"/>
          </rPr>
          <t xml:space="preserve">cantidades adquiridas del compuesto comercial en ese periodo
</t>
        </r>
        <r>
          <rPr>
            <sz val="8"/>
            <rFont val="Tahoma"/>
            <family val="2"/>
          </rPr>
          <t xml:space="preserve">
</t>
        </r>
      </text>
    </comment>
    <comment ref="G11" authorId="0">
      <text>
        <r>
          <rPr>
            <b/>
            <sz val="8"/>
            <rFont val="Tahoma"/>
            <family val="2"/>
          </rPr>
          <t xml:space="preserve"> según el etiquetado del producto y las fichas de seguridad</t>
        </r>
        <r>
          <rPr>
            <sz val="8"/>
            <rFont val="Tahoma"/>
            <family val="2"/>
          </rPr>
          <t xml:space="preserve">
</t>
        </r>
      </text>
    </comment>
    <comment ref="N35" authorId="0">
      <text>
        <r>
          <rPr>
            <b/>
            <sz val="8"/>
            <rFont val="Tahoma"/>
            <family val="2"/>
          </rPr>
          <t xml:space="preserve"> Si se han añadido filas, ampliar el rango de la fórmula de la suma de esta casilla</t>
        </r>
        <r>
          <rPr>
            <sz val="8"/>
            <rFont val="Tahoma"/>
            <family val="2"/>
          </rPr>
          <t xml:space="preserve">
</t>
        </r>
      </text>
    </comment>
    <comment ref="N51" authorId="0">
      <text>
        <r>
          <rPr>
            <b/>
            <sz val="8"/>
            <rFont val="Tahoma"/>
            <family val="2"/>
          </rPr>
          <t xml:space="preserve"> Si se han ampliado el número de filas, ampliar el rango de la fórmula de la suma de esta celda</t>
        </r>
        <r>
          <rPr>
            <sz val="8"/>
            <rFont val="Tahoma"/>
            <family val="2"/>
          </rPr>
          <t xml:space="preserve">
</t>
        </r>
      </text>
    </comment>
    <comment ref="C11" authorId="0">
      <text>
        <r>
          <rPr>
            <sz val="8"/>
            <rFont val="Tahoma"/>
            <family val="2"/>
          </rPr>
          <t xml:space="preserve">Campo no obligatorio
</t>
        </r>
      </text>
    </comment>
    <comment ref="G52" authorId="0">
      <text>
        <r>
          <rPr>
            <sz val="8"/>
            <rFont val="Tahoma"/>
            <family val="2"/>
          </rPr>
          <t xml:space="preserve">Al principio del periodo
</t>
        </r>
      </text>
    </comment>
    <comment ref="C36" authorId="0">
      <text>
        <r>
          <rPr>
            <sz val="8"/>
            <rFont val="Tahoma"/>
            <family val="2"/>
          </rPr>
          <t xml:space="preserve">Campo obligatorio
</t>
        </r>
      </text>
    </comment>
    <comment ref="C52" authorId="0">
      <text>
        <r>
          <rPr>
            <b/>
            <sz val="8"/>
            <rFont val="Tahoma"/>
            <family val="2"/>
          </rPr>
          <t xml:space="preserve"> Campo obligatorio</t>
        </r>
        <r>
          <rPr>
            <sz val="8"/>
            <rFont val="Tahoma"/>
            <family val="2"/>
          </rPr>
          <t xml:space="preserve">
</t>
        </r>
      </text>
    </comment>
    <comment ref="I36" authorId="0">
      <text>
        <r>
          <rPr>
            <sz val="8"/>
            <rFont val="Tahoma"/>
            <family val="2"/>
          </rPr>
          <t xml:space="preserve">cantidades adquiridas del compuesto comercial en ese periodo
</t>
        </r>
      </text>
    </comment>
    <comment ref="I52" authorId="0">
      <text>
        <r>
          <rPr>
            <sz val="8"/>
            <rFont val="Tahoma"/>
            <family val="2"/>
          </rPr>
          <t xml:space="preserve">cantidades adquiridas del compuesto comercial en ese periodo
</t>
        </r>
      </text>
    </comment>
    <comment ref="J36" authorId="0">
      <text>
        <r>
          <rPr>
            <sz val="8"/>
            <rFont val="Tahoma"/>
            <family val="2"/>
          </rPr>
          <t xml:space="preserve"> según el etiquetado del producto y las fichas de seguridad
</t>
        </r>
      </text>
    </comment>
    <comment ref="J52" authorId="0">
      <text>
        <r>
          <rPr>
            <sz val="8"/>
            <rFont val="Tahoma"/>
            <family val="2"/>
          </rPr>
          <t xml:space="preserve"> según el etiquetado del producto y las fichas de seguridad
</t>
        </r>
      </text>
    </comment>
    <comment ref="F36" authorId="0">
      <text>
        <r>
          <rPr>
            <b/>
            <sz val="11"/>
            <rFont val="Tahoma"/>
            <family val="2"/>
          </rPr>
          <t xml:space="preserve"> El número registrado CAS ( Chemical Abstracts Service) es una identificación numércia única para compuestos químicos, polímeros, secuencias biológicas, preparados y aleaciones.</t>
        </r>
        <r>
          <rPr>
            <sz val="8"/>
            <rFont val="Tahoma"/>
            <family val="2"/>
          </rPr>
          <t xml:space="preserve">
</t>
        </r>
      </text>
    </comment>
    <comment ref="F52" authorId="0">
      <text>
        <r>
          <rPr>
            <sz val="11"/>
            <rFont val="Tahoma"/>
            <family val="2"/>
          </rPr>
          <t xml:space="preserve"> El número registrado CAS ( Chemical Abstracts Service) es una identificación numércia única para compuestos químicos, polímeros, secuencias biológicas, preparados y aleaciones</t>
        </r>
        <r>
          <rPr>
            <sz val="8"/>
            <rFont val="Tahoma"/>
            <family val="2"/>
          </rPr>
          <t xml:space="preserve">.
</t>
        </r>
      </text>
    </comment>
    <comment ref="K52" authorId="0">
      <text>
        <r>
          <rPr>
            <sz val="12"/>
            <rFont val="Tahoma"/>
            <family val="2"/>
          </rPr>
          <t xml:space="preserve">%COVs*( Ei-Ef+compras)
</t>
        </r>
      </text>
    </comment>
    <comment ref="K36" authorId="0">
      <text>
        <r>
          <rPr>
            <sz val="12"/>
            <rFont val="Tahoma"/>
            <family val="2"/>
          </rPr>
          <t xml:space="preserve">%COVs*( Ei-Ef+compras)
</t>
        </r>
      </text>
    </comment>
    <comment ref="H11" authorId="0">
      <text>
        <r>
          <rPr>
            <sz val="12"/>
            <rFont val="Tahoma"/>
            <family val="2"/>
          </rPr>
          <t xml:space="preserve">%COVs*( Ei-Ef+compras)
</t>
        </r>
      </text>
    </comment>
    <comment ref="N9" authorId="0">
      <text>
        <r>
          <rPr>
            <b/>
            <sz val="8"/>
            <rFont val="Tahoma"/>
            <family val="2"/>
          </rPr>
          <t xml:space="preserve"> Si se han añadido filas, ampliar el rango de la fórmula de la suma de esta casilla</t>
        </r>
        <r>
          <rPr>
            <sz val="8"/>
            <rFont val="Tahoma"/>
            <family val="2"/>
          </rPr>
          <t xml:space="preserve">
</t>
        </r>
      </text>
    </comment>
  </commentList>
</comments>
</file>

<file path=xl/comments5.xml><?xml version="1.0" encoding="utf-8"?>
<comments xmlns="http://schemas.openxmlformats.org/spreadsheetml/2006/main">
  <authors>
    <author> </author>
    <author>MDelHoyo</author>
  </authors>
  <commentList>
    <comment ref="T40" authorId="0">
      <text>
        <r>
          <rPr>
            <b/>
            <sz val="8"/>
            <rFont val="Tahoma"/>
            <family val="2"/>
          </rPr>
          <t xml:space="preserve"> Si se han añadido filas, ampliar el rango de la fórmula de la suma de esta casilla</t>
        </r>
        <r>
          <rPr>
            <sz val="8"/>
            <rFont val="Tahoma"/>
            <family val="2"/>
          </rPr>
          <t xml:space="preserve">
</t>
        </r>
      </text>
    </comment>
    <comment ref="I41" authorId="1">
      <text>
        <r>
          <rPr>
            <b/>
            <sz val="8"/>
            <rFont val="Tahoma"/>
            <family val="2"/>
          </rPr>
          <t>No se tiene en cuenta el caudal que se ha podido añadir para refrigeración o dilución.
Se da en condiciones normales: T = 273, 15 K y P = 101,3 kPa</t>
        </r>
      </text>
    </comment>
    <comment ref="J41" authorId="1">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K41" authorId="1">
      <text>
        <r>
          <rPr>
            <b/>
            <sz val="8"/>
            <rFont val="Tahoma"/>
            <family val="2"/>
          </rPr>
          <t xml:space="preserve">kg de compuesto orgánico total. </t>
        </r>
        <r>
          <rPr>
            <sz val="8"/>
            <rFont val="Tahoma"/>
            <family val="2"/>
          </rPr>
          <t xml:space="preserve">
</t>
        </r>
      </text>
    </comment>
    <comment ref="M42" authorId="0">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T60" authorId="0">
      <text>
        <r>
          <rPr>
            <b/>
            <sz val="8"/>
            <rFont val="Tahoma"/>
            <family val="2"/>
          </rPr>
          <t xml:space="preserve"> Si se han añadido filas, ampliar el rango de la fórmula de la suma de esta casilla</t>
        </r>
        <r>
          <rPr>
            <sz val="8"/>
            <rFont val="Tahoma"/>
            <family val="2"/>
          </rPr>
          <t xml:space="preserve">
</t>
        </r>
      </text>
    </comment>
    <comment ref="I61" authorId="1">
      <text>
        <r>
          <rPr>
            <b/>
            <sz val="8"/>
            <rFont val="Tahoma"/>
            <family val="2"/>
          </rPr>
          <t>No se tiene en cuenta el caudal que se ha podido añadir para refrigeración o dilución.
Se da en condiciones normales: T = 273, 15 K y P = 101,3 kPa</t>
        </r>
      </text>
    </comment>
    <comment ref="J61" authorId="1">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K61" authorId="1">
      <text>
        <r>
          <rPr>
            <b/>
            <sz val="8"/>
            <rFont val="Tahoma"/>
            <family val="2"/>
          </rPr>
          <t xml:space="preserve">kg de compuesto orgánico total. </t>
        </r>
        <r>
          <rPr>
            <sz val="8"/>
            <rFont val="Tahoma"/>
            <family val="2"/>
          </rPr>
          <t xml:space="preserve">
</t>
        </r>
      </text>
    </comment>
    <comment ref="M62" authorId="0">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I7" authorId="1">
      <text>
        <r>
          <rPr>
            <b/>
            <sz val="8"/>
            <rFont val="Tahoma"/>
            <family val="2"/>
          </rPr>
          <t>No se tiene en cuenta el caudal que se ha podido añadir para refrigeración o dilución.
Se da en condiciones normales: T = 273, 15 K y P = 101,3 kPa</t>
        </r>
      </text>
    </comment>
    <comment ref="J7" authorId="1">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K7" authorId="1">
      <text>
        <r>
          <rPr>
            <b/>
            <sz val="11"/>
            <rFont val="Tahoma"/>
            <family val="2"/>
          </rPr>
          <t>Peso molecular medio de la corriente de gases emitidos por chimenea. Necesario sólo si la medición es en COT</t>
        </r>
        <r>
          <rPr>
            <sz val="8"/>
            <rFont val="Tahoma"/>
            <family val="2"/>
          </rPr>
          <t xml:space="preserve">
</t>
        </r>
      </text>
    </comment>
    <comment ref="L7" authorId="1">
      <text>
        <r>
          <rPr>
            <b/>
            <sz val="11"/>
            <rFont val="Tahoma"/>
            <family val="2"/>
          </rPr>
          <t>Nº de carbonos medio de la corriente de gases emitidos por chimenea.Necesario sólo si la medición es en COT</t>
        </r>
        <r>
          <rPr>
            <sz val="9"/>
            <rFont val="Tahoma"/>
            <family val="2"/>
          </rPr>
          <t xml:space="preserve">
</t>
        </r>
      </text>
    </comment>
    <comment ref="M7" authorId="1">
      <text>
        <r>
          <rPr>
            <b/>
            <sz val="8"/>
            <rFont val="Tahoma"/>
            <family val="2"/>
          </rPr>
          <t xml:space="preserve">kg de compuesto orgánico total. </t>
        </r>
        <r>
          <rPr>
            <sz val="8"/>
            <rFont val="Tahoma"/>
            <family val="2"/>
          </rPr>
          <t xml:space="preserve">
</t>
        </r>
      </text>
    </comment>
    <comment ref="N8" authorId="0">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List>
</comments>
</file>

<file path=xl/comments8.xml><?xml version="1.0" encoding="utf-8"?>
<comments xmlns="http://schemas.openxmlformats.org/spreadsheetml/2006/main">
  <authors>
    <author> </author>
  </authors>
  <commentList>
    <comment ref="F6" authorId="0">
      <text>
        <r>
          <rPr>
            <b/>
            <sz val="8"/>
            <rFont val="Tahoma"/>
            <family val="2"/>
          </rPr>
          <t xml:space="preserve">cantidades adquiridas del compuesto comercial en ese periodo
</t>
        </r>
        <r>
          <rPr>
            <sz val="8"/>
            <rFont val="Tahoma"/>
            <family val="2"/>
          </rPr>
          <t xml:space="preserve">
</t>
        </r>
      </text>
    </comment>
    <comment ref="G6" authorId="0">
      <text>
        <r>
          <rPr>
            <b/>
            <sz val="8"/>
            <rFont val="Tahoma"/>
            <family val="2"/>
          </rPr>
          <t xml:space="preserve"> según el etiquetado del producto y las fichas de seguridad</t>
        </r>
        <r>
          <rPr>
            <sz val="8"/>
            <rFont val="Tahoma"/>
            <family val="2"/>
          </rPr>
          <t xml:space="preserve">
</t>
        </r>
      </text>
    </comment>
    <comment ref="H6" authorId="0">
      <text>
        <r>
          <rPr>
            <sz val="8"/>
            <rFont val="Tahoma"/>
            <family val="2"/>
          </rPr>
          <t xml:space="preserve">
</t>
        </r>
      </text>
    </comment>
  </commentList>
</comments>
</file>

<file path=xl/sharedStrings.xml><?xml version="1.0" encoding="utf-8"?>
<sst xmlns="http://schemas.openxmlformats.org/spreadsheetml/2006/main" count="380" uniqueCount="280">
  <si>
    <t>C1</t>
  </si>
  <si>
    <t>C2</t>
  </si>
  <si>
    <t>C3</t>
  </si>
  <si>
    <t>El Representante Legal:</t>
  </si>
  <si>
    <t>Caudal (Nm3/h)</t>
  </si>
  <si>
    <t>kg COV emitido</t>
  </si>
  <si>
    <t>nº horas funcionamiento</t>
  </si>
  <si>
    <t>DATOS ADMINISTRATIVOS</t>
  </si>
  <si>
    <t>NOMBRE DE LA EMPRESA:</t>
  </si>
  <si>
    <t>C.I.F.</t>
  </si>
  <si>
    <t>PERSONA DE CONTACTO:</t>
  </si>
  <si>
    <t>TELÉFONO:</t>
  </si>
  <si>
    <t>FAX:</t>
  </si>
  <si>
    <t>EMAIL:</t>
  </si>
  <si>
    <t>DIRECCIÓN DE LA INSTALACIÓN</t>
  </si>
  <si>
    <t>NIMA</t>
  </si>
  <si>
    <t>(Número de Identificación Medioambiental)</t>
  </si>
  <si>
    <t>ACTIVIDADES AFECTADAS POR EL DECRETO DE VOCS</t>
  </si>
  <si>
    <t>PERIODO</t>
  </si>
  <si>
    <t>copiar solicitud GEI???</t>
  </si>
  <si>
    <t>Núm. CAS</t>
  </si>
  <si>
    <t xml:space="preserve"> ton/año</t>
  </si>
  <si>
    <t xml:space="preserve">CONSUMO </t>
  </si>
  <si>
    <t>______________ , ____ de ___________________de 20_____       Firma del Solicitante:</t>
  </si>
  <si>
    <t>DOCUMENTACIÓN APORTADA:</t>
  </si>
  <si>
    <t xml:space="preserve"> declaro bajo juramento la veracidad de los datos reseñados en el presente formulario y en el Plan de Gestión de Disolventes.</t>
  </si>
  <si>
    <t>Denominación Comercial del compuesto que contiene COV como disolvente</t>
  </si>
  <si>
    <t>Inventario inicial</t>
  </si>
  <si>
    <t>inventario final</t>
  </si>
  <si>
    <t xml:space="preserve">Compras </t>
  </si>
  <si>
    <t>% de COV(en peso)</t>
  </si>
  <si>
    <t>frase de riesgo</t>
  </si>
  <si>
    <t>Total</t>
  </si>
  <si>
    <t>I1</t>
  </si>
  <si>
    <t>I2</t>
  </si>
  <si>
    <t>O1</t>
  </si>
  <si>
    <t>Emisiones en gases residuales</t>
  </si>
  <si>
    <t>O5</t>
  </si>
  <si>
    <t>O6</t>
  </si>
  <si>
    <t>Disolventes residuos</t>
  </si>
  <si>
    <t>O7</t>
  </si>
  <si>
    <t>O8</t>
  </si>
  <si>
    <t>Disolvente recuperado y no reutilizado este año</t>
  </si>
  <si>
    <t xml:space="preserve">Cantidad de COVs utilizados o su cantidad en preparados adquiridos utilizados como materia prima en el proceso durante el periodo. </t>
  </si>
  <si>
    <t>Total I1</t>
  </si>
  <si>
    <t xml:space="preserve">Cantidad de COVs utilizados o su cantidad en preparados recuperados y reutilizados como entrada de disolventes en el proceso ( se cuenta el disolvente reciclado cada vez que se utilice para realizar la actividad) </t>
  </si>
  <si>
    <t>Total I2</t>
  </si>
  <si>
    <t>RESUMEN  DE CUMPLIMIENTO</t>
  </si>
  <si>
    <t>CANALIZADAS</t>
  </si>
  <si>
    <t xml:space="preserve">DIFUSAS </t>
  </si>
  <si>
    <t>Total O1</t>
  </si>
  <si>
    <t>Media</t>
  </si>
  <si>
    <t>Cantidad de COVs contenidos en preparados recuperados para su reutilización en la medida que no se contabilicen en O7</t>
  </si>
  <si>
    <t>Total O8</t>
  </si>
  <si>
    <t>Total O5</t>
  </si>
  <si>
    <t>Cantidad de COVs perdidos debido a reacciones químicas o físicas ( se incluyen por ejemplo los que se destruyen, como por incineración u otro tratamiento de gases residuales o aguas residuales, o se captan, como por adsorción, en la medida que no se contabilicen en O6, O7 u O8)</t>
  </si>
  <si>
    <t xml:space="preserve">Detalle de los cálculos realizados para su determinación( haciendo hincapié en las hipótesis o estimaciones efectuadas) </t>
  </si>
  <si>
    <t>Disolventes Orgánicos contenidos en los residuos recogidos</t>
  </si>
  <si>
    <t>Residuo</t>
  </si>
  <si>
    <t>fecha retirada</t>
  </si>
  <si>
    <t xml:space="preserve">Empresa Gestora </t>
  </si>
  <si>
    <t>Total O6</t>
  </si>
  <si>
    <t>Total O7</t>
  </si>
  <si>
    <t>Disolventes Orgánicos o disolventes orgánicos contenidos en preparados, vendidos como productos comerciales</t>
  </si>
  <si>
    <t xml:space="preserve">I1 </t>
  </si>
  <si>
    <t>F/ entrada total</t>
  </si>
  <si>
    <t>F+O1</t>
  </si>
  <si>
    <t>F/(I1+I2)</t>
  </si>
  <si>
    <t>(I1+I2)</t>
  </si>
  <si>
    <t>(I1-O8)</t>
  </si>
  <si>
    <t>I1-O1-O5-O6-O7-O8</t>
  </si>
  <si>
    <t>Descripción de los equipos y la tecnología utilizada</t>
  </si>
  <si>
    <t>Observaciones</t>
  </si>
  <si>
    <t>CUMPLE?</t>
  </si>
  <si>
    <t>LER</t>
  </si>
  <si>
    <t>HERRAMIENTA PARA LA REALIZACIÓN DEL PLAN DE GESTIÓN DE DISOLVENTES SEGÚN REQUISITOS DEL REAL DECRETO 117/2003 PARA LA ACTIVIDAD DE:</t>
  </si>
  <si>
    <t>Periodo:</t>
  </si>
  <si>
    <t>Actividad para la que se realiza el PGD:</t>
  </si>
  <si>
    <t>Si en la instalación se realizan además otras actividades sujetas también al RD 117/2003</t>
  </si>
  <si>
    <t>Nombre de la empresa:</t>
  </si>
  <si>
    <t>Ubicación de la instalación:</t>
  </si>
  <si>
    <t>Información acerca de los equipos, el funcionamiento  y  la tecnología utilizada</t>
  </si>
  <si>
    <t>Id. FOCO</t>
  </si>
  <si>
    <t>kg</t>
  </si>
  <si>
    <t xml:space="preserve">Inventario Inicial </t>
  </si>
  <si>
    <t>Inventario final</t>
  </si>
  <si>
    <t>-</t>
  </si>
  <si>
    <t>Breve memoria descriptiva de la actividad de la instalación: productos fabricados, procesos, equipos asociados a los focos canalizados que emiten COVs …</t>
  </si>
  <si>
    <t>Sólo deben rellenarse las celdas sombreadas en amarillo, en el caso de que proceda. El resto de celdas son informativas o contienen fórmulas que se actualizan automáticamente.Las celdas señaladas con una esquina en rojo contienen instrucciones o comentarios adicionales que pueden leerse situando el cursor encima de la celda.</t>
  </si>
  <si>
    <t>El archivo cumplimientado debe presentarse en formato digital y en formato papel, con la última página firmada.</t>
  </si>
  <si>
    <t>Informe de emisiones de los focos canalizados realizados por Entidad Colaboradora en Material de Calidad Ambiental (ECMCA) y/o en su caso, registro de emisiones en continuo.</t>
  </si>
  <si>
    <t>El orden en el que deben rellenarse las hoja es el correspondiente al orden de las hojas: I1, I2, O1, O5, O6, O7, O8 y PGD</t>
  </si>
  <si>
    <t>Copia compulsada de los poderes de representación del firmante del presente documento.</t>
  </si>
  <si>
    <t>COV Contenidos</t>
  </si>
  <si>
    <t xml:space="preserve">Denominación IUPAC </t>
  </si>
  <si>
    <t xml:space="preserve">kg </t>
  </si>
  <si>
    <t>Instalación incluida en el Anexo I de la ley 2/2006?</t>
  </si>
  <si>
    <t>kg COVs año</t>
  </si>
  <si>
    <r>
      <t>COVs o su cantidad en preparados adquiridos que</t>
    </r>
    <r>
      <rPr>
        <b/>
        <sz val="14"/>
        <color indexed="10"/>
        <rFont val="Comic Sans MS"/>
        <family val="4"/>
      </rPr>
      <t xml:space="preserve"> no</t>
    </r>
    <r>
      <rPr>
        <b/>
        <sz val="14"/>
        <rFont val="Comic Sans MS"/>
        <family val="4"/>
      </rPr>
      <t xml:space="preserve"> tengan asignada ninguna de las frases de riesgo de las indicadas en el  Art. 5</t>
    </r>
  </si>
  <si>
    <t>Las cantidades se refieren siempre a kg</t>
  </si>
  <si>
    <t>Hay valor de medición?</t>
  </si>
  <si>
    <t>EL REPRESENTANTE LEGAL DE LA EMPRESA SE HACE RESPONSABLE DE LOS DATOS QUE HA CUMPLIMENTADO</t>
  </si>
  <si>
    <t>La administración puede requerirles la presentación de los siguientes documentos:</t>
  </si>
  <si>
    <t>facturas o albaranes de compra de materias primas que contienen COVs como disolventes</t>
  </si>
  <si>
    <t xml:space="preserve">albaranes o certificados de gestores de residuos que acreditan las cantidades retiradas </t>
  </si>
  <si>
    <t>información técnica acerca de los equipos de depuración utilizados (modelo, fabricante, parámetros de autocontrol, eficacia de reducción de COV...).</t>
  </si>
  <si>
    <t>Sólo en el caso de haber cambiado respecto a la documentación presentada años anteriores:</t>
  </si>
  <si>
    <t>El valor del % COVs que se ha considerado en los cálculos debe estar avalado mediante análitica realizadas por Entidad Colaboradora en Materia de Calidad Ambiental o bien mediante certifiado del gestor de residuos</t>
  </si>
  <si>
    <t>información técnica de los equipos  de reutilización de disolventes utilizados con las principales características (modelo, fabricante, eficacia de recuperación de COV...)</t>
  </si>
  <si>
    <t>documentación acerca del contenido de disolventes en las materias primas utilizadas y, en su caso, en los productos vendidos</t>
  </si>
  <si>
    <t>CONSUMO</t>
  </si>
  <si>
    <t>SÍ</t>
  </si>
  <si>
    <t>NO</t>
  </si>
  <si>
    <t>Ref Albarán o DCS</t>
  </si>
  <si>
    <t>g/h COV emitido</t>
  </si>
  <si>
    <t>TOTAL g/h COV emitido</t>
  </si>
  <si>
    <t>El residuo de disolvente en el producto terminado no se considera como parte de las emisiones difusas</t>
  </si>
  <si>
    <t>Persona de contacto a efectos de notificación:</t>
  </si>
  <si>
    <t>Nombre y apellidos</t>
  </si>
  <si>
    <t>Teléfono</t>
  </si>
  <si>
    <t>Email</t>
  </si>
  <si>
    <t>Atención no confundir con el flujo de entrada I2, dado que en la corriente I2 se computan los disolventes recuperados y REUTILIZADOS el año en que se realiza el balance, y en la corriente O8 se computan  los disolventes que se han recuperado pero no se han reutilizado en la instalación</t>
  </si>
  <si>
    <t>Detalle de qué compuestos se recuperan, así como del cálculo,( especialmente en referencia a las hipótesis o estimaciones efectuadas) y determinación de la cantidad total anual recuperada y REUTILIZADA. También se deberá espcificar cómo se registran estos datos (por ejemplo, si existe algun sistema informático que lleve el cómputo)</t>
  </si>
  <si>
    <t>Detalle de qué compuestos se recuperan, así como cálculo y determinación de la cantidad recuperada y NO REUTILIZADA</t>
  </si>
  <si>
    <t>Sin R</t>
  </si>
  <si>
    <t>otras R</t>
  </si>
  <si>
    <t>&lt;?xml version="1.0" encoding="ISO-8859-1"?&gt;</t>
  </si>
  <si>
    <t>&lt;COV_PLAN_GESTION_LIST&gt;</t>
  </si>
  <si>
    <t>&lt;COV_PLAN_GESTION&gt;</t>
  </si>
  <si>
    <t>&lt;PLG_REG_CODREGISTRO&gt;</t>
  </si>
  <si>
    <t>&lt;/PLG_REG_CODREGISTRO&gt;</t>
  </si>
  <si>
    <t>&lt;PLG_ARG_LINEAACTIVIDAD&gt;</t>
  </si>
  <si>
    <t>&lt;/PLG_ARG_LINEAACTIVIDAD&gt;</t>
  </si>
  <si>
    <t>&lt;PLG_ANYO&gt;</t>
  </si>
  <si>
    <t>&lt;/PLG_ANYO&gt;</t>
  </si>
  <si>
    <t>&lt;PLG_I1&gt;</t>
  </si>
  <si>
    <t>&lt;/PLG_I1&gt;</t>
  </si>
  <si>
    <t>&lt;PLG_I1_R40&gt;</t>
  </si>
  <si>
    <t>&lt;/PLG_I1_R40&gt;</t>
  </si>
  <si>
    <t>&lt;PLG_I1_R&gt;</t>
  </si>
  <si>
    <t>&lt;/PLG_I1_R&gt;</t>
  </si>
  <si>
    <t>&lt;PLG_I2&gt;</t>
  </si>
  <si>
    <t>&lt;/PLG_I2&gt;</t>
  </si>
  <si>
    <t>&lt;PLG_O1&gt;</t>
  </si>
  <si>
    <t>&lt;/PLG_O1&gt;</t>
  </si>
  <si>
    <t>&lt;PLG_O1_R40&gt;</t>
  </si>
  <si>
    <t>&lt;/PLG_O1_R40&gt;</t>
  </si>
  <si>
    <t>&lt;PLG_O1_R&gt;</t>
  </si>
  <si>
    <t>&lt;/PLG_O1_R&gt;</t>
  </si>
  <si>
    <t>&lt;PLG_O5&gt;</t>
  </si>
  <si>
    <t>&lt;/PLG_O5&gt;</t>
  </si>
  <si>
    <t>&lt;PLG_O6&gt;</t>
  </si>
  <si>
    <t>&lt;/PLG_O6&gt;</t>
  </si>
  <si>
    <t>&lt;PLG_O7&gt;</t>
  </si>
  <si>
    <t>&lt;/PLG_O7&gt;</t>
  </si>
  <si>
    <t>&lt;PLG_O8&gt;</t>
  </si>
  <si>
    <t>&lt;/PLG_O8&gt;</t>
  </si>
  <si>
    <t>&lt;PLG_CONSUMO&gt;</t>
  </si>
  <si>
    <t>&lt;/PLG_CONSUMO&gt;</t>
  </si>
  <si>
    <t>&lt;PLG_F&gt;</t>
  </si>
  <si>
    <t>&lt;/PLG_F&gt;</t>
  </si>
  <si>
    <t>&lt;PLG_E&gt;</t>
  </si>
  <si>
    <t>&lt;/PLG_E&gt;</t>
  </si>
  <si>
    <t>&lt;PLG_F_MEDIDA&gt;</t>
  </si>
  <si>
    <t>&lt;/PLG_F_MEDIDA&gt;</t>
  </si>
  <si>
    <t>&lt;PLG_E_MEDIDA&gt;</t>
  </si>
  <si>
    <t>&lt;/PLG_E_MEDIDA&gt;</t>
  </si>
  <si>
    <t>&lt;PLG_CANTIDAD_E&gt;</t>
  </si>
  <si>
    <t>&lt;/PLG_CANTIDAD_E&gt;</t>
  </si>
  <si>
    <t>&lt;PLG_ELECCION&gt;</t>
  </si>
  <si>
    <t>&lt;/PLG_ELECCION&gt;</t>
  </si>
  <si>
    <t>&lt;PLG_R45&gt;</t>
  </si>
  <si>
    <t>S</t>
  </si>
  <si>
    <t>&lt;/PLG_R45&gt;</t>
  </si>
  <si>
    <t>&lt;PLG_R46&gt;</t>
  </si>
  <si>
    <t>N</t>
  </si>
  <si>
    <t>&lt;/PLG_R46&gt;</t>
  </si>
  <si>
    <t>&lt;PLG_R49&gt;</t>
  </si>
  <si>
    <t>&lt;/PLG_R49&gt;</t>
  </si>
  <si>
    <t>&lt;PLG_R60&gt;</t>
  </si>
  <si>
    <t>&lt;/PLG_R60&gt;</t>
  </si>
  <si>
    <t>&lt;PLG_R61&gt;</t>
  </si>
  <si>
    <t>&lt;/PLG_R61&gt;</t>
  </si>
  <si>
    <t>&lt;PLG_CUMPLE_O1&gt;</t>
  </si>
  <si>
    <t>&lt;/PLG_CUMPLE_O1&gt;</t>
  </si>
  <si>
    <t>&lt;PLG_CUMPLE_F&gt;</t>
  </si>
  <si>
    <t>&lt;/PLG_CUMPLE_F&gt;</t>
  </si>
  <si>
    <t>&lt;PLG_CUMPLE_E&gt;</t>
  </si>
  <si>
    <t>&lt;/PLG_CUMPLE_E&gt;</t>
  </si>
  <si>
    <t>&lt;PLG_CUMPLE_GLOBAL&gt;</t>
  </si>
  <si>
    <t>&lt;/PLG_CUMPLE_GLOBAL&gt;</t>
  </si>
  <si>
    <t>&lt;PLG_OBSERVACIONES&gt;</t>
  </si>
  <si>
    <t>"observaciones generales"</t>
  </si>
  <si>
    <t>&lt;/PLG_OBSERVACIONES&gt;</t>
  </si>
  <si>
    <t>&lt;PLG_OBSERV_RIESGOS&gt;</t>
  </si>
  <si>
    <t>"Observaciones con riesgos"</t>
  </si>
  <si>
    <t>&lt;/PLG_OBSERV_RIESGOS&gt;</t>
  </si>
  <si>
    <t>&lt;PLG_INVERSIONES_PREVISTAS&gt;</t>
  </si>
  <si>
    <t>&lt;/PLG_INVERSIONES_PREVISTAS&gt;</t>
  </si>
  <si>
    <t>&lt;PLG_INSPECCION&gt;</t>
  </si>
  <si>
    <t>&lt;/PLG_INSPECCION&gt;</t>
  </si>
  <si>
    <t>&lt;PLG_A2M_ID&gt;</t>
  </si>
  <si>
    <t>&lt;/PLG_A2M_ID&gt;</t>
  </si>
  <si>
    <t>&lt;COV_FOCOS_PLAN_GESTION_LIST&gt;</t>
  </si>
  <si>
    <t>&lt;O_COV_FOCOS_PLAN_GESTION&gt;</t>
  </si>
  <si>
    <t>&lt;FPG_PLG_CODREGISTRO&gt;</t>
  </si>
  <si>
    <t>&lt;/FPG_PLG_CODREGISTRO&gt;</t>
  </si>
  <si>
    <t>&lt;FPG_PLG_LINEAACTIVIDAD&gt;</t>
  </si>
  <si>
    <t>&lt;/FPG_PLG_LINEAACTIVIDAD&gt;</t>
  </si>
  <si>
    <t>&lt;FPG_PLG_ANYO&gt;</t>
  </si>
  <si>
    <t>&lt;/FPG_PLG_ANYO&gt;</t>
  </si>
  <si>
    <t>&lt;FPG_NUMFOCO&gt;</t>
  </si>
  <si>
    <t>&lt;/FPG_NUMFOCO&gt;</t>
  </si>
  <si>
    <t>&lt;FPG_O1&gt;</t>
  </si>
  <si>
    <t>&lt;/FPG_O1&gt;</t>
  </si>
  <si>
    <t>&lt;FPG_C&gt;</t>
  </si>
  <si>
    <t>&lt;/FPG_C&gt;</t>
  </si>
  <si>
    <t>&lt;FPG_CUMPLE_C&gt;</t>
  </si>
  <si>
    <t>&lt;/FPG_CUMPLE_C&gt;</t>
  </si>
  <si>
    <t>&lt;FPG_O1_R40&gt;</t>
  </si>
  <si>
    <t>&lt;/FPG_O1_R40&gt;</t>
  </si>
  <si>
    <t>&lt;FPG_C_R40&gt;</t>
  </si>
  <si>
    <t>&lt;/FPG_C_R40&gt;</t>
  </si>
  <si>
    <t>&lt;FPG_CUMPLE_C_R40&gt;</t>
  </si>
  <si>
    <t>&lt;/FPG_CUMPLE_C_R40&gt;</t>
  </si>
  <si>
    <t>&lt;FPG_O1_R&gt;</t>
  </si>
  <si>
    <t>&lt;/FPG_O1_R&gt;</t>
  </si>
  <si>
    <t>&lt;FPG_C_R&gt;</t>
  </si>
  <si>
    <t>&lt;/FPG_C_R&gt;</t>
  </si>
  <si>
    <t>&lt;FPG_CUMPLE_C_R&gt;</t>
  </si>
  <si>
    <t>&lt;/FPG_CUMPLE_C_R&gt;</t>
  </si>
  <si>
    <t>&lt;/O_COV_FOCOS_PLAN_GESTION&gt;</t>
  </si>
  <si>
    <t>&lt;/COV_FOCOS_PLAN_GESTION_LIST&gt;</t>
  </si>
  <si>
    <t>&lt;/COV_PLAN_GESTION&gt;</t>
  </si>
  <si>
    <t>&lt;/COV_PLAN_GESTION_LIST&gt;</t>
  </si>
  <si>
    <t>Actividad</t>
  </si>
  <si>
    <t>UMBRAL EN KG</t>
  </si>
  <si>
    <t>Impresión en offset de bobinas por calor &gt; 15 t/año</t>
  </si>
  <si>
    <t>respecto de la entrada de disolvente</t>
  </si>
  <si>
    <t xml:space="preserve">VLE </t>
  </si>
  <si>
    <t xml:space="preserve">Focos que emiten compuestos orgánicos volátiles que NO tengan asignada ninguna de las frases de riesgo de las indicadas en el  Art. 5 </t>
  </si>
  <si>
    <t>PM COV emitido</t>
  </si>
  <si>
    <t>Nº Carbonos</t>
  </si>
  <si>
    <t>En I1 deben incluirse también los compuestos que contengan COVs utilizados como disolventes utilizados en la limpieza de las máquinas</t>
  </si>
  <si>
    <t>INSTRUCCIONES</t>
  </si>
  <si>
    <t>kg de COVs</t>
  </si>
  <si>
    <t xml:space="preserve">Entrada total (kg) </t>
  </si>
  <si>
    <t>Consumo (kg)</t>
  </si>
  <si>
    <t>F (kg)</t>
  </si>
  <si>
    <t>Emisiones totales (kg)</t>
  </si>
  <si>
    <t>PGD</t>
  </si>
  <si>
    <r>
      <t xml:space="preserve">Concentración </t>
    </r>
    <r>
      <rPr>
        <b/>
        <sz val="14"/>
        <rFont val="Comic Sans MS"/>
        <family val="4"/>
      </rPr>
      <t>COV</t>
    </r>
    <r>
      <rPr>
        <b/>
        <sz val="8"/>
        <rFont val="Comic Sans MS"/>
        <family val="4"/>
      </rPr>
      <t>(mg /Nm3)</t>
    </r>
  </si>
  <si>
    <r>
      <t>Concentración</t>
    </r>
    <r>
      <rPr>
        <b/>
        <sz val="14"/>
        <rFont val="Comic Sans MS"/>
        <family val="4"/>
      </rPr>
      <t xml:space="preserve"> COT</t>
    </r>
    <r>
      <rPr>
        <b/>
        <sz val="8"/>
        <rFont val="Comic Sans MS"/>
        <family val="4"/>
      </rPr>
      <t xml:space="preserve"> (mg /Nm3)</t>
    </r>
  </si>
  <si>
    <t xml:space="preserve"> Valor Límite de Emisión difusas: </t>
  </si>
  <si>
    <t>Disolventes recuperados y reutilizados</t>
  </si>
  <si>
    <t xml:space="preserve">COVs perdidos por reacciones químicas o físicas </t>
  </si>
  <si>
    <t>Disolvente contenido en productos de venta</t>
  </si>
  <si>
    <t>Junto al archivo cumplimentado se deberán presentar, si procede, los siguientes documentos justificativos de la vericidad de los datos:</t>
  </si>
  <si>
    <t xml:space="preserve">Informe de disolventes (COVs) contenido en los residuos </t>
  </si>
  <si>
    <t>albaranes o facturas de venta de productos fabricados que contienen COVs (en su caso)</t>
  </si>
  <si>
    <t>Número de Identificación Medioambiental (NIMA)</t>
  </si>
  <si>
    <t>Observaciones:</t>
  </si>
  <si>
    <t>Firma y sello:</t>
  </si>
  <si>
    <t xml:space="preserve">Total de disolventes utilizados como materia prima </t>
  </si>
  <si>
    <t>Total de emisiones en gases residuales</t>
  </si>
  <si>
    <r>
      <rPr>
        <b/>
        <sz val="14"/>
        <color indexed="56"/>
        <rFont val="Comic Sans MS"/>
        <family val="4"/>
      </rPr>
      <t>COVs halogenados o su cantidad en preparados adquiridos que tienen asignada las frases de riesgo</t>
    </r>
    <r>
      <rPr>
        <b/>
        <sz val="14"/>
        <color indexed="10"/>
        <rFont val="Comic Sans MS"/>
        <family val="4"/>
      </rPr>
      <t xml:space="preserve"> R40 o R60  </t>
    </r>
    <r>
      <rPr>
        <b/>
        <sz val="14"/>
        <rFont val="Comic Sans MS"/>
        <family val="4"/>
      </rPr>
      <t xml:space="preserve">o indicaciones de peligro </t>
    </r>
    <r>
      <rPr>
        <b/>
        <sz val="14"/>
        <color indexed="10"/>
        <rFont val="Comic Sans MS"/>
        <family val="4"/>
      </rPr>
      <t xml:space="preserve">H341 o H351 </t>
    </r>
  </si>
  <si>
    <r>
      <rPr>
        <b/>
        <sz val="14"/>
        <color indexed="56"/>
        <rFont val="Comic Sans MS"/>
        <family val="4"/>
      </rPr>
      <t xml:space="preserve">COVs o su cantidad en preparados adquiridos que tienen asignada las frases de riesgo </t>
    </r>
    <r>
      <rPr>
        <b/>
        <sz val="14"/>
        <color indexed="10"/>
        <rFont val="Comic Sans MS"/>
        <family val="4"/>
      </rPr>
      <t xml:space="preserve"> R45, R46, R49, R60 o R61 </t>
    </r>
    <r>
      <rPr>
        <b/>
        <sz val="14"/>
        <rFont val="Comic Sans MS"/>
        <family val="4"/>
      </rPr>
      <t xml:space="preserve">o indicaciones de peligro </t>
    </r>
    <r>
      <rPr>
        <b/>
        <sz val="14"/>
        <color indexed="10"/>
        <rFont val="Comic Sans MS"/>
        <family val="4"/>
      </rPr>
      <t xml:space="preserve">H340, H350, H350i, H360D </t>
    </r>
    <r>
      <rPr>
        <b/>
        <sz val="14"/>
        <color indexed="10"/>
        <rFont val="Comic Sans MS"/>
        <family val="4"/>
      </rPr>
      <t>o</t>
    </r>
    <r>
      <rPr>
        <b/>
        <sz val="14"/>
        <rFont val="Comic Sans MS"/>
        <family val="4"/>
      </rPr>
      <t xml:space="preserve"> </t>
    </r>
    <r>
      <rPr>
        <b/>
        <sz val="14"/>
        <color indexed="10"/>
        <rFont val="Comic Sans MS"/>
        <family val="4"/>
      </rPr>
      <t>H360F</t>
    </r>
  </si>
  <si>
    <t>R40 R68 halogenado</t>
  </si>
  <si>
    <t>Focos que emitan COVs halogenados que tienen asignada las frases de riesgo R40 o R68 o indicaciones de peligro H341 o H351</t>
  </si>
  <si>
    <t>Focos que emitan COVs que tienen asignada la frases de riesgo R45, R46, R49, R60 o R61 o indicaciones de peligro H340, H350, H350i, H360D o H360F</t>
  </si>
  <si>
    <t>Ei: Inventario Inicial (kg)</t>
  </si>
  <si>
    <t>Ei:Inventario final (kg)</t>
  </si>
  <si>
    <t>Ventas (kg)</t>
  </si>
  <si>
    <t xml:space="preserve">kg COVs </t>
  </si>
  <si>
    <t>( Ef-Ei+ventas)*%COV</t>
  </si>
  <si>
    <t>cantidad retirada (kg)</t>
  </si>
  <si>
    <t>Cantidad de COV (kg)</t>
  </si>
  <si>
    <t>(cantidad retirada *% COV)</t>
  </si>
  <si>
    <t>En el caso de necesitar más filas de las previstas en alguno de los apartados de las hojas I1, O1,O6, O7, añadirlas y ampliar el rango de las fórmulas correspondientes a las casillas en blanco arrastrando</t>
  </si>
  <si>
    <t>Num Registro COV</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</si>
</sst>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1]_-;\-* #,##0.00\ [$€-1]_-;_-* &quot;-&quot;??\ [$€-1]_-"/>
    <numFmt numFmtId="167" formatCode="#,##0.0"/>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00%"/>
    <numFmt numFmtId="173" formatCode="0.0%"/>
  </numFmts>
  <fonts count="104">
    <font>
      <sz val="10"/>
      <name val="Comic Sans MS"/>
      <family val="4"/>
    </font>
    <font>
      <sz val="11"/>
      <color indexed="8"/>
      <name val="Calibri"/>
      <family val="2"/>
    </font>
    <font>
      <sz val="10"/>
      <name val="Arial"/>
      <family val="2"/>
    </font>
    <font>
      <b/>
      <sz val="10"/>
      <name val="Comic Sans MS"/>
      <family val="4"/>
    </font>
    <font>
      <b/>
      <sz val="12"/>
      <color indexed="62"/>
      <name val="Comic Sans MS"/>
      <family val="4"/>
    </font>
    <font>
      <b/>
      <sz val="8"/>
      <name val="Tahoma"/>
      <family val="2"/>
    </font>
    <font>
      <sz val="8"/>
      <name val="Tahoma"/>
      <family val="2"/>
    </font>
    <font>
      <b/>
      <sz val="12"/>
      <name val="Comic Sans MS"/>
      <family val="4"/>
    </font>
    <font>
      <b/>
      <sz val="12"/>
      <color indexed="10"/>
      <name val="Comic Sans MS"/>
      <family val="4"/>
    </font>
    <font>
      <sz val="8"/>
      <name val="Comic Sans MS"/>
      <family val="4"/>
    </font>
    <font>
      <b/>
      <sz val="11"/>
      <name val="Comic Sans MS"/>
      <family val="4"/>
    </font>
    <font>
      <sz val="8"/>
      <name val="Verdana"/>
      <family val="2"/>
    </font>
    <font>
      <sz val="10"/>
      <color indexed="8"/>
      <name val="Arial"/>
      <family val="2"/>
    </font>
    <font>
      <sz val="10"/>
      <color indexed="8"/>
      <name val="Tahoma"/>
      <family val="2"/>
    </font>
    <font>
      <b/>
      <sz val="8"/>
      <name val="Comic Sans MS"/>
      <family val="4"/>
    </font>
    <font>
      <sz val="12"/>
      <name val="Comic Sans MS"/>
      <family val="4"/>
    </font>
    <font>
      <b/>
      <sz val="11"/>
      <color indexed="62"/>
      <name val="Comic Sans MS"/>
      <family val="4"/>
    </font>
    <font>
      <b/>
      <sz val="14"/>
      <name val="Comic Sans MS"/>
      <family val="4"/>
    </font>
    <font>
      <sz val="11"/>
      <name val="Comic Sans MS"/>
      <family val="4"/>
    </font>
    <font>
      <sz val="11"/>
      <color indexed="8"/>
      <name val="Tahoma"/>
      <family val="2"/>
    </font>
    <font>
      <sz val="10"/>
      <name val="Tahoma"/>
      <family val="2"/>
    </font>
    <font>
      <sz val="8"/>
      <name val="Arial"/>
      <family val="2"/>
    </font>
    <font>
      <sz val="11"/>
      <name val="Symbol"/>
      <family val="1"/>
    </font>
    <font>
      <sz val="11"/>
      <name val="Courier New"/>
      <family val="3"/>
    </font>
    <font>
      <sz val="11"/>
      <name val="Tahoma"/>
      <family val="2"/>
    </font>
    <font>
      <b/>
      <sz val="16"/>
      <name val="Comic Sans MS"/>
      <family val="4"/>
    </font>
    <font>
      <b/>
      <sz val="14"/>
      <color indexed="10"/>
      <name val="Comic Sans MS"/>
      <family val="4"/>
    </font>
    <font>
      <b/>
      <sz val="14"/>
      <color indexed="56"/>
      <name val="Comic Sans MS"/>
      <family val="4"/>
    </font>
    <font>
      <sz val="14"/>
      <name val="Comic Sans MS"/>
      <family val="4"/>
    </font>
    <font>
      <b/>
      <sz val="12"/>
      <name val="Arial"/>
      <family val="2"/>
    </font>
    <font>
      <b/>
      <i/>
      <sz val="12"/>
      <name val="Comic Sans MS"/>
      <family val="4"/>
    </font>
    <font>
      <b/>
      <sz val="11"/>
      <name val="Tahoma"/>
      <family val="2"/>
    </font>
    <font>
      <sz val="9"/>
      <name val="Tahoma"/>
      <family val="2"/>
    </font>
    <font>
      <sz val="12"/>
      <color indexed="18"/>
      <name val="COMIC"/>
      <family val="0"/>
    </font>
    <font>
      <sz val="12"/>
      <name val="Tahoma"/>
      <family val="2"/>
    </font>
    <font>
      <b/>
      <sz val="18"/>
      <name val="Comic Sans MS"/>
      <family val="4"/>
    </font>
    <font>
      <b/>
      <sz val="22"/>
      <name val="Comic Sans MS"/>
      <family val="4"/>
    </font>
    <font>
      <b/>
      <sz val="14"/>
      <name val="Arial"/>
      <family val="2"/>
    </font>
    <font>
      <b/>
      <sz val="13"/>
      <name val="Comic Sans MS"/>
      <family val="4"/>
    </font>
    <font>
      <sz val="20"/>
      <name val="Comic Sans MS"/>
      <family val="4"/>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Verdana"/>
      <family val="2"/>
    </font>
    <font>
      <b/>
      <sz val="8"/>
      <color indexed="8"/>
      <name val="Verdana"/>
      <family val="2"/>
    </font>
    <font>
      <b/>
      <sz val="20"/>
      <color indexed="10"/>
      <name val="Comic Sans MS"/>
      <family val="4"/>
    </font>
    <font>
      <b/>
      <sz val="16"/>
      <color indexed="60"/>
      <name val="Comic Sans MS"/>
      <family val="4"/>
    </font>
    <font>
      <b/>
      <sz val="20"/>
      <color indexed="60"/>
      <name val="Comic Sans MS"/>
      <family val="4"/>
    </font>
    <font>
      <sz val="7"/>
      <color indexed="18"/>
      <name val="COMIC"/>
      <family val="0"/>
    </font>
    <font>
      <sz val="10"/>
      <color indexed="18"/>
      <name val="COMIC"/>
      <family val="0"/>
    </font>
    <font>
      <b/>
      <sz val="18"/>
      <color indexed="60"/>
      <name val="Comic Sans MS"/>
      <family val="4"/>
    </font>
    <font>
      <b/>
      <sz val="14"/>
      <color indexed="60"/>
      <name val="Comic Sans MS"/>
      <family val="4"/>
    </font>
    <font>
      <b/>
      <sz val="12"/>
      <color indexed="60"/>
      <name val="Comic Sans MS"/>
      <family val="4"/>
    </font>
    <font>
      <b/>
      <sz val="10"/>
      <color indexed="60"/>
      <name val="Comic Sans MS"/>
      <family val="4"/>
    </font>
    <font>
      <b/>
      <sz val="16"/>
      <color indexed="8"/>
      <name val="Calibri"/>
      <family val="2"/>
    </font>
    <font>
      <b/>
      <sz val="22"/>
      <color indexed="60"/>
      <name val="Comic Sans MS"/>
      <family val="4"/>
    </font>
    <font>
      <b/>
      <sz val="11"/>
      <color indexed="60"/>
      <name val="Comic Sans MS"/>
      <family val="4"/>
    </font>
    <font>
      <b/>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Verdana"/>
      <family val="2"/>
    </font>
    <font>
      <b/>
      <sz val="8"/>
      <color rgb="FF000000"/>
      <name val="Verdana"/>
      <family val="2"/>
    </font>
    <font>
      <b/>
      <sz val="20"/>
      <color rgb="FFFF0000"/>
      <name val="Comic Sans MS"/>
      <family val="4"/>
    </font>
    <font>
      <b/>
      <sz val="16"/>
      <color rgb="FFC00000"/>
      <name val="Comic Sans MS"/>
      <family val="4"/>
    </font>
    <font>
      <b/>
      <sz val="20"/>
      <color rgb="FFC00000"/>
      <name val="Comic Sans MS"/>
      <family val="4"/>
    </font>
    <font>
      <sz val="12"/>
      <color rgb="FF003399"/>
      <name val="COMIC"/>
      <family val="0"/>
    </font>
    <font>
      <sz val="7"/>
      <color rgb="FF003399"/>
      <name val="COMIC"/>
      <family val="0"/>
    </font>
    <font>
      <sz val="10"/>
      <color rgb="FF003399"/>
      <name val="COMIC"/>
      <family val="0"/>
    </font>
    <font>
      <b/>
      <sz val="18"/>
      <color rgb="FFC00000"/>
      <name val="Comic Sans MS"/>
      <family val="4"/>
    </font>
    <font>
      <b/>
      <sz val="14"/>
      <color rgb="FFC00000"/>
      <name val="Comic Sans MS"/>
      <family val="4"/>
    </font>
    <font>
      <b/>
      <sz val="12"/>
      <color rgb="FFC00000"/>
      <name val="Comic Sans MS"/>
      <family val="4"/>
    </font>
    <font>
      <b/>
      <sz val="10"/>
      <color rgb="FFC00000"/>
      <name val="Comic Sans MS"/>
      <family val="4"/>
    </font>
    <font>
      <sz val="11"/>
      <color rgb="FF000000"/>
      <name val="Calibri"/>
      <family val="2"/>
    </font>
    <font>
      <b/>
      <sz val="16"/>
      <color rgb="FF000000"/>
      <name val="Calibri"/>
      <family val="2"/>
    </font>
    <font>
      <b/>
      <sz val="22"/>
      <color rgb="FFC00000"/>
      <name val="Comic Sans MS"/>
      <family val="4"/>
    </font>
    <font>
      <b/>
      <sz val="11"/>
      <color rgb="FFC00000"/>
      <name val="Comic Sans MS"/>
      <family val="4"/>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style="medium"/>
      <top/>
      <bottom style="medium"/>
    </border>
    <border>
      <left style="medium"/>
      <right/>
      <top/>
      <bottom/>
    </border>
    <border>
      <left style="medium"/>
      <right/>
      <top style="medium"/>
      <bottom style="medium"/>
    </border>
    <border>
      <left style="medium"/>
      <right style="medium"/>
      <top style="medium"/>
      <bottom/>
    </border>
    <border>
      <left style="medium"/>
      <right style="medium"/>
      <top style="medium"/>
      <bottom style="medium"/>
    </border>
    <border>
      <left style="thin"/>
      <right style="thin"/>
      <top/>
      <bottom style="thin"/>
    </border>
    <border>
      <left style="thin"/>
      <right style="thin"/>
      <top style="thin"/>
      <bottom style="thin"/>
    </border>
    <border>
      <left/>
      <right/>
      <top/>
      <bottom style="thin"/>
    </border>
    <border>
      <left style="medium"/>
      <right style="thin"/>
      <top/>
      <bottom style="medium"/>
    </border>
    <border>
      <left/>
      <right style="thin"/>
      <top/>
      <bottom style="medium"/>
    </border>
    <border>
      <left style="thin"/>
      <right style="thin"/>
      <top/>
      <bottom style="medium"/>
    </border>
    <border>
      <left style="thin"/>
      <right/>
      <top/>
      <bottom style="medium"/>
    </border>
    <border>
      <left/>
      <right style="medium"/>
      <top style="medium"/>
      <bottom style="medium"/>
    </border>
    <border>
      <left/>
      <right style="thin"/>
      <top style="thin"/>
      <bottom style="thin"/>
    </border>
    <border>
      <left/>
      <right style="thin"/>
      <top style="thin"/>
      <bottom/>
    </border>
    <border>
      <left style="thin"/>
      <right/>
      <top/>
      <bottom/>
    </border>
    <border>
      <left style="thin"/>
      <right style="thin"/>
      <top style="thin"/>
      <bottom/>
    </border>
    <border>
      <left/>
      <right/>
      <top style="medium"/>
      <bottom style="medium"/>
    </border>
    <border>
      <left style="medium"/>
      <right style="medium"/>
      <top/>
      <bottom style="medium"/>
    </border>
    <border>
      <left style="thin"/>
      <right style="medium"/>
      <top style="medium"/>
      <bottom/>
    </border>
    <border>
      <left style="thin"/>
      <right style="medium"/>
      <top/>
      <bottom style="medium"/>
    </border>
    <border>
      <left style="thin"/>
      <right/>
      <top style="thin"/>
      <bottom style="thin"/>
    </border>
    <border>
      <left style="thin"/>
      <right/>
      <top style="thin"/>
      <bottom style="medium"/>
    </border>
    <border>
      <left/>
      <right/>
      <top style="thin"/>
      <bottom style="medium"/>
    </border>
    <border>
      <left style="thin"/>
      <right style="thin"/>
      <top/>
      <bottom/>
    </border>
    <border>
      <left style="thin"/>
      <right/>
      <top style="thin"/>
      <bottom/>
    </border>
    <border>
      <left style="thin"/>
      <right style="thin"/>
      <top style="medium"/>
      <bottom/>
    </border>
    <border>
      <left/>
      <right/>
      <top/>
      <bottom style="double"/>
    </border>
    <border>
      <left style="medium"/>
      <right style="thin"/>
      <top style="medium"/>
      <bottom/>
    </border>
    <border>
      <left style="thin"/>
      <right style="thin"/>
      <top style="thin"/>
      <bottom style="medium"/>
    </border>
    <border>
      <left style="thin"/>
      <right style="thin"/>
      <top style="thin"/>
      <bottom style="double"/>
    </border>
    <border>
      <left/>
      <right style="thin"/>
      <top/>
      <bottom/>
    </border>
    <border>
      <left/>
      <right style="thin"/>
      <top style="thin"/>
      <bottom style="medium"/>
    </border>
    <border>
      <left style="thin"/>
      <right/>
      <top style="medium"/>
      <bottom style="medium"/>
    </border>
    <border>
      <left>
        <color indexed="63"/>
      </left>
      <right style="thin"/>
      <top style="medium"/>
      <bottom style="medium"/>
    </border>
    <border>
      <left/>
      <right/>
      <top style="thin"/>
      <bottom style="thin"/>
    </border>
    <border>
      <left/>
      <right/>
      <top style="thin"/>
      <bottom/>
    </border>
    <border>
      <left style="thin"/>
      <right/>
      <top/>
      <bottom style="thin"/>
    </border>
    <border>
      <left/>
      <right style="thin"/>
      <top/>
      <bottom style="thin"/>
    </border>
    <border>
      <left/>
      <right style="medium"/>
      <top style="thin"/>
      <bottom/>
    </border>
    <border>
      <left style="thin"/>
      <right/>
      <top style="thin"/>
      <bottom style="double"/>
    </border>
    <border>
      <left/>
      <right style="thin"/>
      <top style="thin"/>
      <bottom style="double"/>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0" borderId="4" applyNumberFormat="0" applyFill="0" applyAlignment="0" applyProtection="0"/>
    <xf numFmtId="0" fontId="78"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9" fillId="29" borderId="1" applyNumberFormat="0" applyAlignment="0" applyProtection="0"/>
    <xf numFmtId="166" fontId="0" fillId="0" borderId="0" applyFont="0" applyFill="0" applyBorder="0" applyAlignment="0" applyProtection="0"/>
    <xf numFmtId="0" fontId="80"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1" borderId="0" applyNumberFormat="0" applyBorder="0" applyAlignment="0" applyProtection="0"/>
    <xf numFmtId="0" fontId="12" fillId="0" borderId="0">
      <alignment/>
      <protection/>
    </xf>
    <xf numFmtId="0" fontId="12" fillId="0" borderId="0">
      <alignment/>
      <protection/>
    </xf>
    <xf numFmtId="0" fontId="0" fillId="32" borderId="5" applyNumberFormat="0" applyFont="0" applyAlignment="0" applyProtection="0"/>
    <xf numFmtId="9" fontId="2" fillId="0" borderId="0" applyFont="0" applyFill="0" applyBorder="0" applyAlignment="0" applyProtection="0"/>
    <xf numFmtId="0" fontId="82" fillId="21"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78" fillId="0" borderId="8" applyNumberFormat="0" applyFill="0" applyAlignment="0" applyProtection="0"/>
    <xf numFmtId="0" fontId="87" fillId="0" borderId="9" applyNumberFormat="0" applyFill="0" applyAlignment="0" applyProtection="0"/>
  </cellStyleXfs>
  <cellXfs count="430">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3" fillId="0" borderId="0" xfId="0" applyFont="1" applyBorder="1" applyAlignment="1">
      <alignment/>
    </xf>
    <xf numFmtId="0" fontId="4" fillId="33" borderId="0" xfId="0" applyFont="1" applyFill="1" applyAlignment="1">
      <alignment/>
    </xf>
    <xf numFmtId="0" fontId="3" fillId="0" borderId="0" xfId="0" applyFont="1" applyAlignment="1">
      <alignment/>
    </xf>
    <xf numFmtId="0" fontId="0" fillId="34" borderId="17" xfId="0" applyFill="1" applyBorder="1" applyAlignment="1">
      <alignment/>
    </xf>
    <xf numFmtId="0" fontId="0" fillId="35" borderId="0" xfId="0" applyFill="1" applyAlignment="1">
      <alignment/>
    </xf>
    <xf numFmtId="0" fontId="8" fillId="35" borderId="0" xfId="0" applyFont="1" applyFill="1" applyAlignment="1">
      <alignment/>
    </xf>
    <xf numFmtId="0" fontId="88" fillId="0" borderId="0" xfId="0" applyFont="1" applyAlignment="1">
      <alignment/>
    </xf>
    <xf numFmtId="0" fontId="11" fillId="0" borderId="0" xfId="0" applyFont="1" applyAlignment="1">
      <alignment horizontal="justify"/>
    </xf>
    <xf numFmtId="0" fontId="89" fillId="0" borderId="0" xfId="0" applyFont="1" applyAlignment="1">
      <alignment horizontal="left" indent="1"/>
    </xf>
    <xf numFmtId="0" fontId="88" fillId="0" borderId="0" xfId="0" applyFont="1" applyAlignment="1">
      <alignment horizontal="center"/>
    </xf>
    <xf numFmtId="0" fontId="0" fillId="36" borderId="0" xfId="0" applyFill="1" applyBorder="1" applyAlignment="1">
      <alignment/>
    </xf>
    <xf numFmtId="0" fontId="3" fillId="36" borderId="0" xfId="0" applyFont="1" applyFill="1" applyBorder="1" applyAlignment="1">
      <alignment/>
    </xf>
    <xf numFmtId="4" fontId="13" fillId="36" borderId="0" xfId="54" applyNumberFormat="1" applyFont="1" applyFill="1" applyBorder="1" applyAlignment="1">
      <alignment horizontal="center" textRotation="90" wrapText="1"/>
      <protection/>
    </xf>
    <xf numFmtId="2" fontId="13" fillId="36" borderId="0" xfId="54" applyNumberFormat="1" applyFont="1" applyFill="1" applyBorder="1" applyAlignment="1">
      <alignment horizontal="center" textRotation="90" wrapText="1"/>
      <protection/>
    </xf>
    <xf numFmtId="167" fontId="13" fillId="36" borderId="0" xfId="54" applyNumberFormat="1" applyFont="1" applyFill="1" applyBorder="1" applyAlignment="1">
      <alignment horizontal="center" textRotation="90" wrapText="1"/>
      <protection/>
    </xf>
    <xf numFmtId="0" fontId="7" fillId="36" borderId="0" xfId="0" applyFont="1" applyFill="1" applyBorder="1" applyAlignment="1">
      <alignment/>
    </xf>
    <xf numFmtId="0" fontId="90" fillId="0" borderId="0" xfId="0" applyFont="1" applyBorder="1" applyAlignment="1">
      <alignment/>
    </xf>
    <xf numFmtId="0" fontId="3" fillId="0" borderId="0" xfId="0" applyFont="1" applyBorder="1" applyAlignment="1">
      <alignment horizontal="center" vertical="center" wrapText="1"/>
    </xf>
    <xf numFmtId="0" fontId="3" fillId="36" borderId="0" xfId="0" applyFont="1" applyFill="1" applyBorder="1" applyAlignment="1">
      <alignment horizontal="center"/>
    </xf>
    <xf numFmtId="0" fontId="7" fillId="37" borderId="18" xfId="0" applyFont="1" applyFill="1" applyBorder="1" applyAlignment="1">
      <alignment horizontal="center"/>
    </xf>
    <xf numFmtId="0" fontId="3" fillId="36" borderId="0" xfId="0" applyFont="1" applyFill="1" applyBorder="1" applyAlignment="1">
      <alignment horizontal="center" wrapText="1"/>
    </xf>
    <xf numFmtId="0" fontId="3" fillId="36" borderId="0" xfId="0" applyFont="1" applyFill="1" applyBorder="1" applyAlignment="1">
      <alignment horizontal="center" vertical="center" wrapText="1"/>
    </xf>
    <xf numFmtId="0" fontId="3" fillId="36" borderId="0" xfId="0" applyFont="1" applyFill="1" applyBorder="1" applyAlignment="1">
      <alignment horizontal="center" vertical="center"/>
    </xf>
    <xf numFmtId="0" fontId="3" fillId="36" borderId="0" xfId="0" applyFont="1" applyFill="1" applyBorder="1" applyAlignment="1">
      <alignment vertical="center"/>
    </xf>
    <xf numFmtId="0" fontId="0" fillId="36" borderId="0" xfId="0" applyFont="1" applyFill="1" applyBorder="1" applyAlignment="1">
      <alignment/>
    </xf>
    <xf numFmtId="0" fontId="0" fillId="37" borderId="19" xfId="0" applyFill="1" applyBorder="1" applyAlignment="1">
      <alignment/>
    </xf>
    <xf numFmtId="0" fontId="0" fillId="35" borderId="20" xfId="0" applyFill="1" applyBorder="1" applyAlignment="1">
      <alignment/>
    </xf>
    <xf numFmtId="0" fontId="0" fillId="36" borderId="0" xfId="0" applyFill="1" applyAlignment="1">
      <alignment/>
    </xf>
    <xf numFmtId="0" fontId="0" fillId="35" borderId="21" xfId="0" applyFill="1" applyBorder="1" applyAlignment="1">
      <alignment/>
    </xf>
    <xf numFmtId="0" fontId="0" fillId="35" borderId="22" xfId="0" applyFill="1" applyBorder="1" applyAlignment="1">
      <alignment horizontal="center" vertical="center"/>
    </xf>
    <xf numFmtId="0" fontId="0" fillId="35" borderId="22" xfId="0" applyFill="1" applyBorder="1" applyAlignment="1">
      <alignment/>
    </xf>
    <xf numFmtId="0" fontId="7" fillId="0" borderId="0" xfId="0" applyFont="1" applyBorder="1" applyAlignment="1">
      <alignment horizontal="center" wrapText="1"/>
    </xf>
    <xf numFmtId="0" fontId="10" fillId="36" borderId="0" xfId="0" applyFont="1" applyFill="1" applyBorder="1" applyAlignment="1">
      <alignment/>
    </xf>
    <xf numFmtId="0" fontId="91" fillId="36" borderId="0" xfId="0" applyFont="1" applyFill="1" applyBorder="1" applyAlignment="1">
      <alignment horizontal="center" vertical="center" wrapText="1"/>
    </xf>
    <xf numFmtId="0" fontId="91" fillId="36" borderId="0" xfId="0" applyFont="1" applyFill="1" applyBorder="1" applyAlignment="1">
      <alignment horizontal="center" vertical="center" wrapText="1"/>
    </xf>
    <xf numFmtId="0" fontId="18" fillId="0" borderId="0" xfId="0" applyFont="1" applyAlignment="1">
      <alignment/>
    </xf>
    <xf numFmtId="0" fontId="92" fillId="36" borderId="0" xfId="0" applyFont="1" applyFill="1" applyBorder="1" applyAlignment="1">
      <alignment horizontal="center" vertical="center"/>
    </xf>
    <xf numFmtId="4" fontId="0" fillId="36" borderId="23" xfId="0" applyNumberFormat="1" applyFill="1" applyBorder="1" applyAlignment="1">
      <alignment horizontal="center" vertical="center"/>
    </xf>
    <xf numFmtId="0" fontId="0" fillId="37" borderId="24" xfId="0" applyFill="1" applyBorder="1" applyAlignment="1">
      <alignment horizontal="center" vertical="center"/>
    </xf>
    <xf numFmtId="0" fontId="0" fillId="37" borderId="25" xfId="0" applyFill="1" applyBorder="1" applyAlignment="1">
      <alignment horizontal="center" vertical="center"/>
    </xf>
    <xf numFmtId="0" fontId="0" fillId="37" borderId="26" xfId="0" applyFill="1" applyBorder="1" applyAlignment="1">
      <alignment horizontal="center" vertical="center"/>
    </xf>
    <xf numFmtId="0" fontId="3" fillId="37" borderId="27" xfId="0" applyFont="1" applyFill="1" applyBorder="1" applyAlignment="1">
      <alignment horizontal="center" vertical="center"/>
    </xf>
    <xf numFmtId="0" fontId="9" fillId="37" borderId="28" xfId="0" applyFont="1" applyFill="1" applyBorder="1" applyAlignment="1">
      <alignment horizontal="center" vertical="center"/>
    </xf>
    <xf numFmtId="0" fontId="92" fillId="36" borderId="0" xfId="0" applyFont="1" applyFill="1" applyBorder="1" applyAlignment="1">
      <alignment/>
    </xf>
    <xf numFmtId="0" fontId="18" fillId="36" borderId="0" xfId="0" applyFont="1" applyFill="1" applyBorder="1" applyAlignment="1">
      <alignment/>
    </xf>
    <xf numFmtId="0" fontId="10" fillId="36" borderId="0" xfId="0" applyFont="1" applyFill="1" applyBorder="1" applyAlignment="1">
      <alignment horizontal="center" wrapText="1"/>
    </xf>
    <xf numFmtId="4" fontId="19" fillId="36" borderId="0" xfId="54" applyNumberFormat="1" applyFont="1" applyFill="1" applyBorder="1" applyAlignment="1">
      <alignment horizontal="center" textRotation="90" wrapText="1"/>
      <protection/>
    </xf>
    <xf numFmtId="0" fontId="10" fillId="0" borderId="0" xfId="0" applyFont="1" applyAlignment="1">
      <alignment/>
    </xf>
    <xf numFmtId="0" fontId="13" fillId="35" borderId="22" xfId="53" applyFont="1" applyFill="1" applyBorder="1" applyAlignment="1">
      <alignment horizontal="left" wrapText="1"/>
      <protection/>
    </xf>
    <xf numFmtId="0" fontId="21" fillId="35" borderId="22" xfId="0" applyNumberFormat="1" applyFont="1" applyFill="1" applyBorder="1" applyAlignment="1" quotePrefix="1">
      <alignment horizontal="right" wrapText="1"/>
    </xf>
    <xf numFmtId="0" fontId="21" fillId="35" borderId="22" xfId="0" applyFont="1" applyFill="1" applyBorder="1" applyAlignment="1">
      <alignment wrapText="1"/>
    </xf>
    <xf numFmtId="14" fontId="0" fillId="35" borderId="22" xfId="0" applyNumberFormat="1" applyFill="1" applyBorder="1" applyAlignment="1">
      <alignment/>
    </xf>
    <xf numFmtId="9" fontId="13" fillId="35" borderId="22" xfId="56" applyFont="1" applyFill="1" applyBorder="1" applyAlignment="1">
      <alignment horizontal="center" wrapText="1"/>
    </xf>
    <xf numFmtId="9" fontId="0" fillId="35" borderId="22" xfId="56" applyFont="1" applyFill="1" applyBorder="1" applyAlignment="1">
      <alignment/>
    </xf>
    <xf numFmtId="0" fontId="22" fillId="0" borderId="0" xfId="0" applyFont="1" applyAlignment="1">
      <alignment horizontal="justify"/>
    </xf>
    <xf numFmtId="0" fontId="23" fillId="0" borderId="0" xfId="0" applyFont="1" applyAlignment="1">
      <alignment horizontal="justify"/>
    </xf>
    <xf numFmtId="9" fontId="0" fillId="35" borderId="22" xfId="56" applyFont="1" applyFill="1" applyBorder="1" applyAlignment="1">
      <alignment/>
    </xf>
    <xf numFmtId="0" fontId="0" fillId="0" borderId="0" xfId="0" applyFont="1" applyAlignment="1">
      <alignment/>
    </xf>
    <xf numFmtId="9" fontId="0" fillId="35" borderId="21" xfId="56" applyFont="1" applyFill="1" applyBorder="1" applyAlignment="1">
      <alignment/>
    </xf>
    <xf numFmtId="9" fontId="13" fillId="35" borderId="21" xfId="56" applyFont="1" applyFill="1" applyBorder="1" applyAlignment="1">
      <alignment horizontal="center" wrapText="1"/>
    </xf>
    <xf numFmtId="0" fontId="7" fillId="37" borderId="18" xfId="0" applyFont="1" applyFill="1" applyBorder="1" applyAlignment="1">
      <alignment horizontal="center" vertical="center"/>
    </xf>
    <xf numFmtId="0" fontId="0" fillId="0" borderId="0" xfId="0" applyBorder="1" applyAlignment="1">
      <alignment vertical="center"/>
    </xf>
    <xf numFmtId="0" fontId="18" fillId="0" borderId="0" xfId="0" applyFont="1" applyBorder="1" applyAlignment="1">
      <alignment horizontal="center" vertical="center"/>
    </xf>
    <xf numFmtId="0" fontId="15" fillId="0" borderId="0" xfId="0" applyFont="1" applyBorder="1" applyAlignment="1">
      <alignment horizontal="center" vertical="center"/>
    </xf>
    <xf numFmtId="0" fontId="10" fillId="37" borderId="20" xfId="0" applyFont="1" applyFill="1" applyBorder="1" applyAlignment="1">
      <alignment horizontal="center"/>
    </xf>
    <xf numFmtId="0" fontId="18" fillId="0" borderId="0" xfId="0" applyFont="1" applyAlignment="1">
      <alignment horizontal="center"/>
    </xf>
    <xf numFmtId="0" fontId="17" fillId="36" borderId="0" xfId="0" applyFont="1" applyFill="1" applyBorder="1" applyAlignment="1">
      <alignment horizontal="left" vertical="center" wrapText="1"/>
    </xf>
    <xf numFmtId="0" fontId="10" fillId="37" borderId="18" xfId="0" applyFont="1" applyFill="1" applyBorder="1" applyAlignment="1">
      <alignment horizontal="center"/>
    </xf>
    <xf numFmtId="0" fontId="15" fillId="0" borderId="0" xfId="0" applyFont="1" applyAlignment="1">
      <alignment/>
    </xf>
    <xf numFmtId="0" fontId="93" fillId="0" borderId="0" xfId="0" applyFont="1" applyAlignment="1">
      <alignment vertical="center"/>
    </xf>
    <xf numFmtId="0" fontId="93" fillId="0" borderId="0" xfId="0" applyFont="1" applyAlignment="1">
      <alignment horizontal="right" vertical="center" wrapText="1"/>
    </xf>
    <xf numFmtId="0" fontId="94" fillId="0" borderId="0" xfId="0" applyFont="1" applyAlignment="1">
      <alignment horizontal="left" vertical="center"/>
    </xf>
    <xf numFmtId="0" fontId="95" fillId="0" borderId="0" xfId="0" applyFont="1" applyAlignment="1">
      <alignment vertical="center"/>
    </xf>
    <xf numFmtId="4" fontId="0" fillId="36" borderId="0" xfId="0" applyNumberFormat="1" applyFill="1" applyBorder="1" applyAlignment="1">
      <alignment/>
    </xf>
    <xf numFmtId="4" fontId="0" fillId="36" borderId="22" xfId="0" applyNumberFormat="1" applyFill="1" applyBorder="1" applyAlignment="1">
      <alignment horizontal="center" vertical="center"/>
    </xf>
    <xf numFmtId="0" fontId="28" fillId="0" borderId="0" xfId="0" applyFont="1" applyAlignment="1">
      <alignment/>
    </xf>
    <xf numFmtId="0" fontId="17" fillId="0" borderId="0" xfId="0" applyFont="1" applyAlignment="1">
      <alignment/>
    </xf>
    <xf numFmtId="3" fontId="15" fillId="36" borderId="22" xfId="0" applyNumberFormat="1" applyFont="1" applyFill="1" applyBorder="1" applyAlignment="1">
      <alignment/>
    </xf>
    <xf numFmtId="3" fontId="15" fillId="36" borderId="0" xfId="0" applyNumberFormat="1" applyFont="1" applyFill="1" applyBorder="1" applyAlignment="1">
      <alignment/>
    </xf>
    <xf numFmtId="3" fontId="15" fillId="37" borderId="29" xfId="0" applyNumberFormat="1" applyFont="1" applyFill="1" applyBorder="1" applyAlignment="1">
      <alignment/>
    </xf>
    <xf numFmtId="0" fontId="15" fillId="36" borderId="0" xfId="0" applyFont="1" applyFill="1" applyBorder="1" applyAlignment="1">
      <alignment/>
    </xf>
    <xf numFmtId="4" fontId="15" fillId="36" borderId="0" xfId="0" applyNumberFormat="1" applyFont="1" applyFill="1" applyBorder="1" applyAlignment="1">
      <alignment/>
    </xf>
    <xf numFmtId="0" fontId="15" fillId="36" borderId="0" xfId="0" applyFont="1" applyFill="1" applyAlignment="1">
      <alignment/>
    </xf>
    <xf numFmtId="0" fontId="15" fillId="0" borderId="0" xfId="0" applyFont="1" applyBorder="1" applyAlignment="1">
      <alignment/>
    </xf>
    <xf numFmtId="0" fontId="15" fillId="0" borderId="10" xfId="0" applyFont="1" applyBorder="1" applyAlignment="1">
      <alignment/>
    </xf>
    <xf numFmtId="0" fontId="28" fillId="0" borderId="0" xfId="0" applyFont="1" applyBorder="1" applyAlignment="1">
      <alignment/>
    </xf>
    <xf numFmtId="0" fontId="7" fillId="0" borderId="0" xfId="0" applyFont="1" applyBorder="1" applyAlignment="1">
      <alignment horizontal="left" vertical="top" wrapText="1"/>
    </xf>
    <xf numFmtId="3" fontId="15" fillId="37" borderId="30" xfId="0" applyNumberFormat="1" applyFont="1" applyFill="1" applyBorder="1" applyAlignment="1">
      <alignment/>
    </xf>
    <xf numFmtId="9" fontId="15" fillId="36" borderId="29" xfId="56" applyFont="1" applyFill="1" applyBorder="1" applyAlignment="1">
      <alignment/>
    </xf>
    <xf numFmtId="0" fontId="15" fillId="0" borderId="31" xfId="0" applyFont="1" applyBorder="1" applyAlignment="1">
      <alignment/>
    </xf>
    <xf numFmtId="0" fontId="93" fillId="0" borderId="0" xfId="0" applyFont="1" applyAlignment="1">
      <alignment horizontal="left" vertical="center"/>
    </xf>
    <xf numFmtId="0" fontId="7" fillId="0" borderId="0" xfId="0" applyFont="1" applyBorder="1" applyAlignment="1">
      <alignment/>
    </xf>
    <xf numFmtId="0" fontId="7" fillId="5" borderId="32" xfId="0" applyFont="1" applyFill="1" applyBorder="1" applyAlignment="1">
      <alignment/>
    </xf>
    <xf numFmtId="0" fontId="7" fillId="36" borderId="0" xfId="0" applyFont="1" applyFill="1" applyBorder="1" applyAlignment="1">
      <alignment horizontal="center" vertical="center"/>
    </xf>
    <xf numFmtId="0" fontId="3" fillId="35" borderId="21" xfId="0" applyFont="1" applyFill="1" applyBorder="1" applyAlignment="1">
      <alignment/>
    </xf>
    <xf numFmtId="0" fontId="0" fillId="36" borderId="21" xfId="0" applyFill="1" applyBorder="1" applyAlignment="1">
      <alignment/>
    </xf>
    <xf numFmtId="0" fontId="0" fillId="35" borderId="21" xfId="0" applyFill="1" applyBorder="1" applyAlignment="1">
      <alignment horizontal="center" vertical="center"/>
    </xf>
    <xf numFmtId="0" fontId="14" fillId="37" borderId="33" xfId="0" applyFont="1" applyFill="1" applyBorder="1" applyAlignment="1">
      <alignment horizontal="left" vertical="center"/>
    </xf>
    <xf numFmtId="3" fontId="3" fillId="36" borderId="18" xfId="0" applyNumberFormat="1" applyFont="1" applyFill="1" applyBorder="1" applyAlignment="1">
      <alignment vertical="center"/>
    </xf>
    <xf numFmtId="3" fontId="0" fillId="36" borderId="21" xfId="0" applyNumberFormat="1" applyFill="1" applyBorder="1" applyAlignment="1">
      <alignment/>
    </xf>
    <xf numFmtId="0" fontId="0" fillId="37" borderId="19" xfId="0" applyFill="1" applyBorder="1" applyAlignment="1">
      <alignment horizontal="center" vertical="center" wrapText="1"/>
    </xf>
    <xf numFmtId="0" fontId="0" fillId="37" borderId="34" xfId="0"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34" xfId="0" applyFont="1" applyFill="1" applyBorder="1" applyAlignment="1">
      <alignment horizontal="center" vertical="center" wrapText="1"/>
    </xf>
    <xf numFmtId="0" fontId="3" fillId="37" borderId="35" xfId="0" applyFont="1" applyFill="1" applyBorder="1" applyAlignment="1">
      <alignment horizontal="center" vertical="center" wrapText="1"/>
    </xf>
    <xf numFmtId="4" fontId="0" fillId="36" borderId="22" xfId="0" applyNumberFormat="1" applyFill="1" applyBorder="1" applyAlignment="1">
      <alignment/>
    </xf>
    <xf numFmtId="0" fontId="3" fillId="5" borderId="0" xfId="0" applyFont="1" applyFill="1" applyBorder="1" applyAlignment="1">
      <alignment horizontal="center" vertical="center" wrapText="1"/>
    </xf>
    <xf numFmtId="4" fontId="0" fillId="36" borderId="21" xfId="0" applyNumberFormat="1" applyFill="1" applyBorder="1" applyAlignment="1">
      <alignment/>
    </xf>
    <xf numFmtId="4" fontId="0" fillId="36" borderId="21" xfId="0" applyNumberFormat="1" applyFill="1" applyBorder="1" applyAlignment="1">
      <alignment horizontal="center" vertical="center"/>
    </xf>
    <xf numFmtId="0" fontId="3" fillId="37" borderId="36" xfId="0" applyFont="1" applyFill="1" applyBorder="1" applyAlignment="1">
      <alignment horizontal="center" vertical="center" wrapText="1"/>
    </xf>
    <xf numFmtId="0" fontId="14" fillId="36" borderId="0" xfId="0" applyFont="1" applyFill="1" applyBorder="1" applyAlignment="1">
      <alignment vertical="top" wrapText="1"/>
    </xf>
    <xf numFmtId="0" fontId="7" fillId="0" borderId="31" xfId="0" applyFont="1" applyBorder="1" applyAlignment="1">
      <alignment/>
    </xf>
    <xf numFmtId="0" fontId="15" fillId="35" borderId="37" xfId="0" applyFont="1" applyFill="1" applyBorder="1" applyAlignment="1">
      <alignment/>
    </xf>
    <xf numFmtId="0" fontId="15" fillId="35" borderId="29" xfId="0" applyFont="1" applyFill="1" applyBorder="1" applyAlignment="1">
      <alignment/>
    </xf>
    <xf numFmtId="49" fontId="17" fillId="0" borderId="0" xfId="0" applyNumberFormat="1" applyFont="1" applyAlignment="1">
      <alignment/>
    </xf>
    <xf numFmtId="3" fontId="0" fillId="36" borderId="0" xfId="0" applyNumberFormat="1" applyFill="1" applyBorder="1" applyAlignment="1">
      <alignment/>
    </xf>
    <xf numFmtId="3" fontId="15" fillId="36" borderId="0" xfId="0" applyNumberFormat="1" applyFont="1" applyFill="1" applyBorder="1" applyAlignment="1">
      <alignment horizontal="center" vertical="center"/>
    </xf>
    <xf numFmtId="3" fontId="29" fillId="36" borderId="22" xfId="0" applyNumberFormat="1" applyFont="1" applyFill="1" applyBorder="1" applyAlignment="1">
      <alignment horizontal="center" vertical="center" wrapText="1"/>
    </xf>
    <xf numFmtId="1" fontId="0" fillId="0" borderId="0" xfId="0" applyNumberFormat="1" applyAlignment="1">
      <alignment/>
    </xf>
    <xf numFmtId="2" fontId="0" fillId="0" borderId="0" xfId="0" applyNumberFormat="1" applyAlignment="1">
      <alignment/>
    </xf>
    <xf numFmtId="0" fontId="0" fillId="38" borderId="0" xfId="0" applyFont="1" applyFill="1" applyAlignment="1">
      <alignment/>
    </xf>
    <xf numFmtId="0" fontId="7" fillId="37" borderId="22" xfId="0" applyFont="1" applyFill="1" applyBorder="1" applyAlignment="1">
      <alignment/>
    </xf>
    <xf numFmtId="0" fontId="30" fillId="0" borderId="0" xfId="0" applyFont="1" applyBorder="1" applyAlignment="1">
      <alignment/>
    </xf>
    <xf numFmtId="0" fontId="28" fillId="36" borderId="0" xfId="0" applyFont="1" applyFill="1" applyBorder="1" applyAlignment="1">
      <alignment/>
    </xf>
    <xf numFmtId="0" fontId="15" fillId="0" borderId="17" xfId="0" applyFont="1" applyBorder="1" applyAlignment="1">
      <alignment/>
    </xf>
    <xf numFmtId="0" fontId="7" fillId="0" borderId="14" xfId="0" applyFont="1" applyBorder="1" applyAlignment="1">
      <alignment horizontal="left" vertical="top" wrapText="1"/>
    </xf>
    <xf numFmtId="0" fontId="15" fillId="0" borderId="15" xfId="0" applyFont="1" applyBorder="1" applyAlignment="1">
      <alignment/>
    </xf>
    <xf numFmtId="0" fontId="15" fillId="35" borderId="30" xfId="0" applyFont="1" applyFill="1" applyBorder="1" applyAlignment="1">
      <alignment/>
    </xf>
    <xf numFmtId="0" fontId="91" fillId="0" borderId="0" xfId="0" applyFont="1" applyBorder="1" applyAlignment="1">
      <alignment horizontal="left" wrapText="1"/>
    </xf>
    <xf numFmtId="0" fontId="7" fillId="0" borderId="17" xfId="0" applyFont="1" applyBorder="1" applyAlignment="1">
      <alignment/>
    </xf>
    <xf numFmtId="0" fontId="96" fillId="0" borderId="0" xfId="0" applyFont="1" applyBorder="1" applyAlignment="1">
      <alignment wrapText="1"/>
    </xf>
    <xf numFmtId="0" fontId="25" fillId="4" borderId="0" xfId="0" applyFont="1" applyFill="1" applyBorder="1" applyAlignment="1">
      <alignment vertical="center" wrapText="1"/>
    </xf>
    <xf numFmtId="0" fontId="15" fillId="36" borderId="10" xfId="0" applyFont="1" applyFill="1" applyBorder="1" applyAlignment="1">
      <alignment/>
    </xf>
    <xf numFmtId="0" fontId="97" fillId="0" borderId="17" xfId="0" applyFont="1" applyBorder="1" applyAlignment="1">
      <alignment/>
    </xf>
    <xf numFmtId="3" fontId="29" fillId="36" borderId="0" xfId="0" applyNumberFormat="1" applyFont="1" applyFill="1" applyBorder="1" applyAlignment="1">
      <alignment horizontal="center" vertical="center" wrapText="1"/>
    </xf>
    <xf numFmtId="0" fontId="97" fillId="0" borderId="0" xfId="0" applyFont="1" applyBorder="1" applyAlignment="1">
      <alignment/>
    </xf>
    <xf numFmtId="0" fontId="97" fillId="0" borderId="14" xfId="0" applyFont="1" applyBorder="1" applyAlignment="1">
      <alignment/>
    </xf>
    <xf numFmtId="9" fontId="7" fillId="36" borderId="10" xfId="56" applyFont="1" applyFill="1" applyBorder="1" applyAlignment="1">
      <alignment vertical="center"/>
    </xf>
    <xf numFmtId="0" fontId="15" fillId="35" borderId="27" xfId="0" applyFont="1" applyFill="1" applyBorder="1" applyAlignment="1">
      <alignment/>
    </xf>
    <xf numFmtId="0" fontId="15" fillId="35" borderId="25" xfId="0" applyFont="1" applyFill="1" applyBorder="1" applyAlignment="1">
      <alignment/>
    </xf>
    <xf numFmtId="0" fontId="15" fillId="35" borderId="38" xfId="0" applyFont="1" applyFill="1" applyBorder="1" applyAlignment="1">
      <alignment/>
    </xf>
    <xf numFmtId="0" fontId="15" fillId="35" borderId="39" xfId="0" applyFont="1" applyFill="1" applyBorder="1" applyAlignment="1">
      <alignment/>
    </xf>
    <xf numFmtId="0" fontId="7" fillId="5" borderId="40" xfId="0" applyFont="1" applyFill="1" applyBorder="1" applyAlignment="1">
      <alignment/>
    </xf>
    <xf numFmtId="0" fontId="15" fillId="35" borderId="41" xfId="0" applyFont="1" applyFill="1" applyBorder="1" applyAlignment="1">
      <alignment/>
    </xf>
    <xf numFmtId="0" fontId="14" fillId="5" borderId="18" xfId="0" applyFont="1" applyFill="1" applyBorder="1" applyAlignment="1">
      <alignment vertical="center" wrapText="1"/>
    </xf>
    <xf numFmtId="0" fontId="3" fillId="5" borderId="20" xfId="0" applyFont="1" applyFill="1" applyBorder="1" applyAlignment="1">
      <alignment horizontal="center" vertical="center" wrapText="1"/>
    </xf>
    <xf numFmtId="0" fontId="3" fillId="36" borderId="20" xfId="0" applyFont="1" applyFill="1" applyBorder="1" applyAlignment="1">
      <alignment horizontal="center" vertical="center"/>
    </xf>
    <xf numFmtId="0" fontId="15" fillId="36" borderId="0" xfId="0" applyFont="1" applyFill="1" applyBorder="1" applyAlignment="1">
      <alignment wrapText="1"/>
    </xf>
    <xf numFmtId="0" fontId="3" fillId="37" borderId="34" xfId="0" applyFont="1" applyFill="1" applyBorder="1" applyAlignment="1">
      <alignment/>
    </xf>
    <xf numFmtId="0" fontId="98" fillId="0" borderId="0" xfId="0" applyFont="1" applyAlignment="1">
      <alignment/>
    </xf>
    <xf numFmtId="0" fontId="17" fillId="0" borderId="0" xfId="0" applyFont="1" applyBorder="1" applyAlignment="1">
      <alignment vertical="center"/>
    </xf>
    <xf numFmtId="0" fontId="7" fillId="37" borderId="20" xfId="0" applyFont="1" applyFill="1" applyBorder="1" applyAlignment="1">
      <alignment horizontal="center"/>
    </xf>
    <xf numFmtId="0" fontId="15" fillId="0" borderId="0" xfId="0" applyFont="1" applyAlignment="1">
      <alignment horizontal="center"/>
    </xf>
    <xf numFmtId="0" fontId="3" fillId="37" borderId="42" xfId="0" applyFont="1" applyFill="1" applyBorder="1" applyAlignment="1">
      <alignment horizontal="center" vertical="center" wrapText="1"/>
    </xf>
    <xf numFmtId="0" fontId="3" fillId="37" borderId="26" xfId="0" applyFont="1" applyFill="1" applyBorder="1" applyAlignment="1">
      <alignment horizontal="center" vertical="center" wrapText="1"/>
    </xf>
    <xf numFmtId="0" fontId="17" fillId="36" borderId="0" xfId="0" applyFont="1" applyFill="1" applyBorder="1" applyAlignment="1">
      <alignment vertical="center" wrapText="1"/>
    </xf>
    <xf numFmtId="0" fontId="7" fillId="36" borderId="43" xfId="0" applyFont="1" applyFill="1" applyBorder="1" applyAlignment="1">
      <alignment horizontal="center" vertical="center"/>
    </xf>
    <xf numFmtId="0" fontId="25" fillId="4" borderId="0" xfId="0" applyFont="1" applyFill="1" applyBorder="1" applyAlignment="1">
      <alignment horizontal="center" vertical="center" wrapText="1"/>
    </xf>
    <xf numFmtId="0" fontId="17" fillId="0" borderId="0" xfId="0" applyFont="1" applyAlignment="1">
      <alignment horizontal="right" vertical="center"/>
    </xf>
    <xf numFmtId="0" fontId="97" fillId="36" borderId="0" xfId="0" applyFont="1" applyFill="1" applyBorder="1" applyAlignment="1">
      <alignment horizontal="center" wrapText="1"/>
    </xf>
    <xf numFmtId="0" fontId="99" fillId="0" borderId="0" xfId="0" applyFont="1" applyAlignment="1">
      <alignment/>
    </xf>
    <xf numFmtId="0" fontId="3" fillId="37" borderId="22" xfId="0" applyFont="1" applyFill="1" applyBorder="1" applyAlignment="1">
      <alignment horizontal="center" vertical="center" wrapText="1"/>
    </xf>
    <xf numFmtId="0" fontId="16" fillId="0" borderId="0" xfId="0" applyFont="1" applyAlignment="1">
      <alignment horizontal="left" wrapText="1"/>
    </xf>
    <xf numFmtId="3" fontId="37" fillId="36" borderId="29" xfId="0" applyNumberFormat="1" applyFont="1" applyFill="1" applyBorder="1" applyAlignment="1">
      <alignment horizontal="center" vertical="center" wrapText="1"/>
    </xf>
    <xf numFmtId="0" fontId="36" fillId="36" borderId="22" xfId="0" applyFont="1" applyFill="1" applyBorder="1" applyAlignment="1">
      <alignment horizontal="center" vertical="center"/>
    </xf>
    <xf numFmtId="0" fontId="17" fillId="36" borderId="0" xfId="0" applyFont="1" applyFill="1" applyBorder="1" applyAlignment="1">
      <alignment horizontal="left" vertical="center" wrapText="1"/>
    </xf>
    <xf numFmtId="0" fontId="3" fillId="37" borderId="22" xfId="0" applyFont="1" applyFill="1" applyBorder="1" applyAlignment="1">
      <alignment horizontal="center" wrapText="1"/>
    </xf>
    <xf numFmtId="0" fontId="3" fillId="37" borderId="22" xfId="0" applyFont="1" applyFill="1" applyBorder="1" applyAlignment="1">
      <alignment vertical="center" wrapText="1"/>
    </xf>
    <xf numFmtId="0" fontId="3" fillId="37" borderId="22" xfId="0" applyFont="1" applyFill="1" applyBorder="1" applyAlignment="1">
      <alignment horizontal="center" vertical="center"/>
    </xf>
    <xf numFmtId="3" fontId="7" fillId="36" borderId="20" xfId="0" applyNumberFormat="1" applyFont="1" applyFill="1" applyBorder="1" applyAlignment="1">
      <alignment/>
    </xf>
    <xf numFmtId="0" fontId="3" fillId="37" borderId="22" xfId="0" applyFont="1" applyFill="1" applyBorder="1" applyAlignment="1">
      <alignment vertical="center"/>
    </xf>
    <xf numFmtId="0" fontId="10" fillId="0" borderId="0" xfId="0" applyFont="1" applyAlignment="1">
      <alignment wrapText="1"/>
    </xf>
    <xf numFmtId="0" fontId="16" fillId="0" borderId="0" xfId="0" applyFont="1" applyAlignment="1">
      <alignment wrapText="1"/>
    </xf>
    <xf numFmtId="0" fontId="17" fillId="0" borderId="0" xfId="0" applyFont="1" applyAlignment="1">
      <alignment horizontal="right"/>
    </xf>
    <xf numFmtId="0" fontId="0" fillId="2" borderId="0" xfId="0" applyFill="1" applyAlignment="1">
      <alignment/>
    </xf>
    <xf numFmtId="3" fontId="17" fillId="36" borderId="20" xfId="0" applyNumberFormat="1" applyFont="1" applyFill="1" applyBorder="1" applyAlignment="1">
      <alignment/>
    </xf>
    <xf numFmtId="0" fontId="100" fillId="0" borderId="0" xfId="0" applyFont="1" applyAlignment="1">
      <alignment/>
    </xf>
    <xf numFmtId="0" fontId="101" fillId="0" borderId="0" xfId="0" applyFont="1" applyAlignment="1">
      <alignment horizontal="center"/>
    </xf>
    <xf numFmtId="3" fontId="10" fillId="36" borderId="20" xfId="0" applyNumberFormat="1" applyFont="1" applyFill="1" applyBorder="1" applyAlignment="1">
      <alignment/>
    </xf>
    <xf numFmtId="3" fontId="3" fillId="36" borderId="37" xfId="0" applyNumberFormat="1" applyFont="1" applyFill="1" applyBorder="1" applyAlignment="1">
      <alignment/>
    </xf>
    <xf numFmtId="3" fontId="3" fillId="36" borderId="29" xfId="0" applyNumberFormat="1" applyFont="1" applyFill="1" applyBorder="1" applyAlignment="1">
      <alignment/>
    </xf>
    <xf numFmtId="0" fontId="17" fillId="2" borderId="0" xfId="0" applyFont="1" applyFill="1" applyBorder="1" applyAlignment="1">
      <alignment horizontal="left"/>
    </xf>
    <xf numFmtId="0" fontId="17" fillId="2" borderId="0" xfId="0" applyFont="1" applyFill="1" applyBorder="1" applyAlignment="1">
      <alignment vertical="center" wrapText="1"/>
    </xf>
    <xf numFmtId="0" fontId="0" fillId="2" borderId="0" xfId="0" applyFill="1" applyBorder="1" applyAlignment="1">
      <alignment/>
    </xf>
    <xf numFmtId="0" fontId="17" fillId="2" borderId="0" xfId="0" applyFont="1" applyFill="1" applyBorder="1" applyAlignment="1">
      <alignment/>
    </xf>
    <xf numFmtId="0" fontId="92" fillId="2" borderId="0" xfId="0" applyFont="1" applyFill="1" applyBorder="1" applyAlignment="1">
      <alignment vertical="center"/>
    </xf>
    <xf numFmtId="3" fontId="7" fillId="36" borderId="0" xfId="0" applyNumberFormat="1" applyFont="1" applyFill="1" applyBorder="1" applyAlignment="1">
      <alignment vertical="center"/>
    </xf>
    <xf numFmtId="0" fontId="10" fillId="36" borderId="0" xfId="0" applyFont="1" applyFill="1" applyBorder="1" applyAlignment="1">
      <alignment horizontal="center" vertical="center"/>
    </xf>
    <xf numFmtId="3" fontId="0" fillId="36" borderId="29" xfId="0" applyNumberFormat="1" applyFill="1" applyBorder="1" applyAlignment="1">
      <alignment/>
    </xf>
    <xf numFmtId="0" fontId="17" fillId="6" borderId="0" xfId="0" applyFont="1" applyFill="1" applyBorder="1" applyAlignment="1">
      <alignment/>
    </xf>
    <xf numFmtId="0" fontId="17" fillId="6" borderId="0" xfId="0" applyFont="1" applyFill="1" applyBorder="1" applyAlignment="1">
      <alignment horizontal="left"/>
    </xf>
    <xf numFmtId="0" fontId="38" fillId="6" borderId="0" xfId="0" applyFont="1" applyFill="1" applyBorder="1" applyAlignment="1">
      <alignment horizontal="left"/>
    </xf>
    <xf numFmtId="0" fontId="0" fillId="6" borderId="0" xfId="0" applyFill="1" applyAlignment="1">
      <alignment/>
    </xf>
    <xf numFmtId="0" fontId="17" fillId="6" borderId="0" xfId="0" applyFont="1" applyFill="1" applyBorder="1" applyAlignment="1">
      <alignment vertical="center" wrapText="1"/>
    </xf>
    <xf numFmtId="0" fontId="102" fillId="36" borderId="0" xfId="0" applyFont="1" applyFill="1" applyBorder="1" applyAlignment="1">
      <alignment/>
    </xf>
    <xf numFmtId="0" fontId="15" fillId="36" borderId="0" xfId="0" applyFont="1" applyFill="1" applyBorder="1" applyAlignment="1">
      <alignment horizontal="left" vertical="top" wrapText="1"/>
    </xf>
    <xf numFmtId="3" fontId="0" fillId="0" borderId="21" xfId="0" applyNumberFormat="1" applyBorder="1" applyAlignment="1">
      <alignment/>
    </xf>
    <xf numFmtId="0" fontId="15" fillId="36" borderId="0" xfId="0" applyFont="1" applyFill="1" applyBorder="1" applyAlignment="1">
      <alignment vertical="top" wrapText="1"/>
    </xf>
    <xf numFmtId="0" fontId="0" fillId="36" borderId="21" xfId="0" applyFill="1" applyBorder="1" applyAlignment="1">
      <alignment horizontal="center"/>
    </xf>
    <xf numFmtId="0" fontId="9" fillId="0" borderId="0" xfId="0" applyFont="1" applyAlignment="1">
      <alignment/>
    </xf>
    <xf numFmtId="9" fontId="7" fillId="0" borderId="22" xfId="56" applyFont="1" applyBorder="1" applyAlignment="1">
      <alignment horizontal="center" vertical="center"/>
    </xf>
    <xf numFmtId="0" fontId="7" fillId="36" borderId="0" xfId="0" applyFont="1" applyFill="1" applyBorder="1" applyAlignment="1">
      <alignment vertical="center"/>
    </xf>
    <xf numFmtId="0" fontId="7" fillId="36" borderId="0" xfId="0" applyFont="1" applyFill="1" applyBorder="1" applyAlignment="1">
      <alignment horizontal="right" vertical="center"/>
    </xf>
    <xf numFmtId="0" fontId="15" fillId="36" borderId="10" xfId="0" applyFont="1" applyFill="1" applyBorder="1" applyAlignment="1">
      <alignment vertical="center"/>
    </xf>
    <xf numFmtId="0" fontId="3" fillId="5" borderId="41" xfId="0" applyFont="1" applyFill="1" applyBorder="1" applyAlignment="1">
      <alignment wrapText="1"/>
    </xf>
    <xf numFmtId="0" fontId="3" fillId="5" borderId="30" xfId="0" applyFont="1" applyFill="1" applyBorder="1" applyAlignment="1">
      <alignment wrapText="1"/>
    </xf>
    <xf numFmtId="0" fontId="3" fillId="36" borderId="37" xfId="0" applyFont="1" applyFill="1" applyBorder="1" applyAlignment="1">
      <alignment horizontal="left" wrapText="1"/>
    </xf>
    <xf numFmtId="0" fontId="3" fillId="5" borderId="22" xfId="0" applyFont="1" applyFill="1" applyBorder="1" applyAlignment="1">
      <alignment wrapText="1"/>
    </xf>
    <xf numFmtId="3" fontId="0" fillId="0" borderId="22" xfId="0" applyNumberFormat="1" applyBorder="1" applyAlignment="1">
      <alignment/>
    </xf>
    <xf numFmtId="3" fontId="0" fillId="36" borderId="22" xfId="0" applyNumberFormat="1" applyFill="1" applyBorder="1" applyAlignment="1">
      <alignment/>
    </xf>
    <xf numFmtId="0" fontId="98" fillId="36" borderId="29" xfId="0" applyFont="1" applyFill="1" applyBorder="1" applyAlignment="1">
      <alignment horizontal="left" wrapText="1"/>
    </xf>
    <xf numFmtId="0" fontId="3" fillId="36" borderId="0" xfId="0" applyFont="1" applyFill="1" applyBorder="1" applyAlignment="1">
      <alignment wrapText="1"/>
    </xf>
    <xf numFmtId="0" fontId="0" fillId="36" borderId="0" xfId="0" applyFill="1" applyBorder="1" applyAlignment="1">
      <alignment/>
    </xf>
    <xf numFmtId="0" fontId="0" fillId="36" borderId="21" xfId="0" applyFill="1" applyBorder="1" applyAlignment="1">
      <alignment/>
    </xf>
    <xf numFmtId="0" fontId="0" fillId="0" borderId="22" xfId="0" applyBorder="1" applyAlignment="1">
      <alignment/>
    </xf>
    <xf numFmtId="0" fontId="0" fillId="0" borderId="0" xfId="0" applyFont="1" applyAlignment="1">
      <alignment horizontal="left" vertical="center"/>
    </xf>
    <xf numFmtId="0" fontId="0" fillId="36" borderId="21" xfId="0" applyFill="1" applyBorder="1" applyAlignment="1">
      <alignment horizontal="center"/>
    </xf>
    <xf numFmtId="4" fontId="15" fillId="36" borderId="22" xfId="0" applyNumberFormat="1" applyFont="1" applyFill="1" applyBorder="1" applyAlignment="1">
      <alignment/>
    </xf>
    <xf numFmtId="4" fontId="15" fillId="0" borderId="0" xfId="0" applyNumberFormat="1" applyFont="1" applyAlignment="1">
      <alignment/>
    </xf>
    <xf numFmtId="0" fontId="3" fillId="37" borderId="44"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0" fillId="36" borderId="21" xfId="0" applyFill="1" applyBorder="1" applyAlignment="1">
      <alignment horizontal="center"/>
    </xf>
    <xf numFmtId="0" fontId="10" fillId="0" borderId="0" xfId="0" applyFont="1" applyBorder="1" applyAlignment="1">
      <alignment wrapText="1"/>
    </xf>
    <xf numFmtId="0" fontId="92" fillId="36" borderId="43" xfId="0" applyFont="1" applyFill="1" applyBorder="1" applyAlignment="1">
      <alignment vertical="center"/>
    </xf>
    <xf numFmtId="0" fontId="96" fillId="36" borderId="43" xfId="0" applyFont="1" applyFill="1" applyBorder="1" applyAlignment="1">
      <alignment horizontal="left" vertical="center" wrapText="1"/>
    </xf>
    <xf numFmtId="3" fontId="7" fillId="36" borderId="43" xfId="0" applyNumberFormat="1" applyFont="1" applyFill="1" applyBorder="1" applyAlignment="1">
      <alignment vertical="center"/>
    </xf>
    <xf numFmtId="0" fontId="18" fillId="36" borderId="43" xfId="0" applyFont="1" applyFill="1" applyBorder="1" applyAlignment="1">
      <alignment horizontal="center" vertical="center"/>
    </xf>
    <xf numFmtId="3" fontId="3" fillId="36" borderId="0" xfId="0" applyNumberFormat="1" applyFont="1" applyFill="1" applyBorder="1" applyAlignment="1">
      <alignment/>
    </xf>
    <xf numFmtId="0" fontId="10" fillId="36" borderId="0" xfId="0" applyFont="1" applyFill="1" applyBorder="1" applyAlignment="1">
      <alignment wrapText="1"/>
    </xf>
    <xf numFmtId="9" fontId="0" fillId="36" borderId="0" xfId="56" applyFont="1" applyFill="1" applyBorder="1" applyAlignment="1">
      <alignment/>
    </xf>
    <xf numFmtId="0" fontId="10" fillId="36" borderId="0" xfId="0" applyFont="1" applyFill="1" applyAlignment="1">
      <alignment wrapText="1"/>
    </xf>
    <xf numFmtId="0" fontId="7" fillId="37" borderId="34" xfId="0" applyFont="1" applyFill="1" applyBorder="1" applyAlignment="1">
      <alignment horizontal="center" vertical="center"/>
    </xf>
    <xf numFmtId="3" fontId="7" fillId="36" borderId="34" xfId="0" applyNumberFormat="1" applyFont="1" applyFill="1" applyBorder="1" applyAlignment="1">
      <alignment vertical="center"/>
    </xf>
    <xf numFmtId="0" fontId="17" fillId="0" borderId="43" xfId="0" applyFont="1" applyBorder="1" applyAlignment="1">
      <alignment/>
    </xf>
    <xf numFmtId="0" fontId="17" fillId="0" borderId="43" xfId="0" applyFont="1" applyBorder="1" applyAlignment="1">
      <alignment horizontal="right"/>
    </xf>
    <xf numFmtId="49" fontId="17" fillId="0" borderId="43" xfId="0" applyNumberFormat="1" applyFont="1" applyBorder="1" applyAlignment="1">
      <alignment/>
    </xf>
    <xf numFmtId="0" fontId="0" fillId="0" borderId="0" xfId="0" applyAlignment="1">
      <alignment horizontal="center" vertical="center"/>
    </xf>
    <xf numFmtId="0" fontId="13" fillId="35" borderId="21" xfId="53" applyFont="1" applyFill="1" applyBorder="1" applyAlignment="1">
      <alignment horizontal="left" wrapText="1"/>
      <protection/>
    </xf>
    <xf numFmtId="0" fontId="21" fillId="35" borderId="21" xfId="0" applyNumberFormat="1" applyFont="1" applyFill="1" applyBorder="1" applyAlignment="1" quotePrefix="1">
      <alignment horizontal="right" wrapText="1"/>
    </xf>
    <xf numFmtId="14" fontId="0" fillId="35" borderId="21" xfId="0" applyNumberFormat="1" applyFill="1" applyBorder="1" applyAlignment="1">
      <alignment/>
    </xf>
    <xf numFmtId="0" fontId="17" fillId="37" borderId="15" xfId="0" applyFont="1" applyFill="1" applyBorder="1" applyAlignment="1">
      <alignment horizontal="center" vertical="center"/>
    </xf>
    <xf numFmtId="0" fontId="39" fillId="36" borderId="0" xfId="0" applyFont="1" applyFill="1" applyAlignment="1">
      <alignment/>
    </xf>
    <xf numFmtId="3" fontId="7" fillId="35" borderId="20" xfId="0" applyNumberFormat="1" applyFont="1" applyFill="1" applyBorder="1" applyAlignment="1">
      <alignment vertical="center"/>
    </xf>
    <xf numFmtId="3" fontId="17" fillId="36" borderId="34" xfId="0" applyNumberFormat="1" applyFont="1" applyFill="1" applyBorder="1" applyAlignment="1">
      <alignment horizontal="center" vertical="center"/>
    </xf>
    <xf numFmtId="0" fontId="15" fillId="0" borderId="0" xfId="0" applyFont="1" applyAlignment="1">
      <alignment horizontal="center" vertical="center"/>
    </xf>
    <xf numFmtId="9" fontId="20" fillId="35" borderId="21" xfId="56" applyNumberFormat="1" applyFont="1" applyFill="1" applyBorder="1" applyAlignment="1">
      <alignment horizontal="center" wrapText="1"/>
    </xf>
    <xf numFmtId="3" fontId="0" fillId="35" borderId="21" xfId="0" applyNumberFormat="1" applyFill="1" applyBorder="1" applyAlignment="1">
      <alignment/>
    </xf>
    <xf numFmtId="0" fontId="7" fillId="0" borderId="15" xfId="0" applyFont="1" applyBorder="1" applyAlignment="1">
      <alignment vertical="center"/>
    </xf>
    <xf numFmtId="0" fontId="7" fillId="0" borderId="20" xfId="0" applyFont="1" applyBorder="1" applyAlignment="1">
      <alignment/>
    </xf>
    <xf numFmtId="0" fontId="7" fillId="0" borderId="0" xfId="0" applyFont="1" applyAlignment="1">
      <alignment horizontal="center" vertical="center"/>
    </xf>
    <xf numFmtId="0" fontId="7" fillId="37" borderId="45" xfId="0" applyFont="1" applyFill="1" applyBorder="1" applyAlignment="1">
      <alignment horizontal="center" vertical="center"/>
    </xf>
    <xf numFmtId="0" fontId="28" fillId="35" borderId="21" xfId="0" applyFont="1" applyFill="1" applyBorder="1" applyAlignment="1">
      <alignment vertical="center"/>
    </xf>
    <xf numFmtId="0" fontId="0" fillId="0" borderId="43" xfId="0" applyBorder="1" applyAlignment="1">
      <alignment/>
    </xf>
    <xf numFmtId="0" fontId="28" fillId="35" borderId="46" xfId="0" applyFont="1" applyFill="1" applyBorder="1" applyAlignment="1">
      <alignment horizontal="center" vertical="center"/>
    </xf>
    <xf numFmtId="0" fontId="0" fillId="35" borderId="37" xfId="0" applyFill="1" applyBorder="1" applyAlignment="1">
      <alignment horizontal="center"/>
    </xf>
    <xf numFmtId="0" fontId="0" fillId="35" borderId="29" xfId="0" applyFill="1" applyBorder="1" applyAlignment="1">
      <alignment horizontal="center"/>
    </xf>
    <xf numFmtId="9" fontId="7" fillId="36" borderId="47" xfId="56" applyFont="1" applyFill="1" applyBorder="1" applyAlignment="1">
      <alignment vertical="center"/>
    </xf>
    <xf numFmtId="0" fontId="17" fillId="0" borderId="0" xfId="0" applyFont="1" applyBorder="1" applyAlignment="1">
      <alignment/>
    </xf>
    <xf numFmtId="0" fontId="15" fillId="36" borderId="27" xfId="0" applyFont="1" applyFill="1" applyBorder="1" applyAlignment="1">
      <alignment/>
    </xf>
    <xf numFmtId="0" fontId="28" fillId="0" borderId="10" xfId="0" applyFont="1" applyBorder="1" applyAlignment="1">
      <alignment/>
    </xf>
    <xf numFmtId="0" fontId="28" fillId="36" borderId="10" xfId="0" applyFont="1" applyFill="1" applyBorder="1" applyAlignment="1">
      <alignment/>
    </xf>
    <xf numFmtId="9" fontId="7" fillId="35" borderId="48" xfId="56" applyFont="1" applyFill="1" applyBorder="1" applyAlignment="1">
      <alignment vertical="center"/>
    </xf>
    <xf numFmtId="0" fontId="28" fillId="0" borderId="33" xfId="0" applyFont="1" applyBorder="1" applyAlignment="1">
      <alignment/>
    </xf>
    <xf numFmtId="0" fontId="28" fillId="35" borderId="49" xfId="0" applyFont="1" applyFill="1" applyBorder="1" applyAlignment="1">
      <alignment/>
    </xf>
    <xf numFmtId="0" fontId="28" fillId="35" borderId="33" xfId="0" applyFont="1" applyFill="1" applyBorder="1" applyAlignment="1">
      <alignment/>
    </xf>
    <xf numFmtId="0" fontId="15" fillId="35" borderId="33" xfId="0" applyFont="1" applyFill="1" applyBorder="1" applyAlignment="1">
      <alignment/>
    </xf>
    <xf numFmtId="9" fontId="7" fillId="35" borderId="50" xfId="56" applyFont="1" applyFill="1" applyBorder="1" applyAlignment="1">
      <alignment vertical="center"/>
    </xf>
    <xf numFmtId="0" fontId="15" fillId="0" borderId="0" xfId="0" applyFont="1" applyBorder="1" applyAlignment="1">
      <alignment vertical="center"/>
    </xf>
    <xf numFmtId="0" fontId="15" fillId="35" borderId="37" xfId="0" applyFont="1" applyFill="1" applyBorder="1" applyAlignment="1">
      <alignment vertical="center"/>
    </xf>
    <xf numFmtId="0" fontId="15" fillId="35" borderId="51" xfId="0" applyFont="1" applyFill="1" applyBorder="1" applyAlignment="1">
      <alignment vertical="center"/>
    </xf>
    <xf numFmtId="0" fontId="15" fillId="0" borderId="0" xfId="0" applyFont="1" applyBorder="1" applyAlignment="1">
      <alignment horizontal="right" vertical="center"/>
    </xf>
    <xf numFmtId="0" fontId="15" fillId="35" borderId="41" xfId="0" applyFont="1" applyFill="1" applyBorder="1" applyAlignment="1">
      <alignment vertical="center"/>
    </xf>
    <xf numFmtId="0" fontId="15" fillId="35" borderId="52" xfId="0" applyFont="1" applyFill="1" applyBorder="1" applyAlignment="1">
      <alignment vertical="center"/>
    </xf>
    <xf numFmtId="0" fontId="7" fillId="36" borderId="43" xfId="0" applyFont="1" applyFill="1" applyBorder="1" applyAlignment="1">
      <alignment/>
    </xf>
    <xf numFmtId="0" fontId="7" fillId="39" borderId="43" xfId="0" applyFont="1" applyFill="1" applyBorder="1" applyAlignment="1">
      <alignment horizontal="center" vertical="center" wrapText="1"/>
    </xf>
    <xf numFmtId="0" fontId="18" fillId="35" borderId="41" xfId="0" applyFont="1" applyFill="1" applyBorder="1" applyAlignment="1">
      <alignment/>
    </xf>
    <xf numFmtId="0" fontId="18" fillId="35" borderId="52" xfId="0" applyFont="1" applyFill="1" applyBorder="1" applyAlignment="1">
      <alignment/>
    </xf>
    <xf numFmtId="0" fontId="0" fillId="35" borderId="52" xfId="0" applyFill="1" applyBorder="1" applyAlignment="1">
      <alignment/>
    </xf>
    <xf numFmtId="0" fontId="0" fillId="35" borderId="30" xfId="0" applyFill="1" applyBorder="1" applyAlignment="1">
      <alignment/>
    </xf>
    <xf numFmtId="0" fontId="18" fillId="35" borderId="31" xfId="0" applyFont="1" applyFill="1" applyBorder="1" applyAlignment="1">
      <alignment/>
    </xf>
    <xf numFmtId="0" fontId="18" fillId="35" borderId="0" xfId="0" applyFont="1" applyFill="1" applyBorder="1" applyAlignment="1">
      <alignment/>
    </xf>
    <xf numFmtId="0" fontId="0" fillId="35" borderId="0" xfId="0" applyFill="1" applyBorder="1" applyAlignment="1">
      <alignment/>
    </xf>
    <xf numFmtId="0" fontId="0" fillId="35" borderId="47" xfId="0" applyFill="1" applyBorder="1" applyAlignment="1">
      <alignment/>
    </xf>
    <xf numFmtId="0" fontId="0" fillId="35" borderId="53" xfId="0" applyFill="1" applyBorder="1" applyAlignment="1">
      <alignment/>
    </xf>
    <xf numFmtId="0" fontId="0" fillId="35" borderId="23" xfId="0" applyFill="1" applyBorder="1" applyAlignment="1">
      <alignment/>
    </xf>
    <xf numFmtId="0" fontId="0" fillId="35" borderId="54" xfId="0" applyFill="1" applyBorder="1" applyAlignment="1">
      <alignment/>
    </xf>
    <xf numFmtId="0" fontId="7" fillId="0" borderId="33" xfId="0" applyFont="1" applyBorder="1" applyAlignment="1">
      <alignment vertical="center"/>
    </xf>
    <xf numFmtId="0" fontId="15" fillId="0" borderId="17" xfId="0" applyFont="1" applyBorder="1" applyAlignment="1">
      <alignment horizontal="left" vertical="center"/>
    </xf>
    <xf numFmtId="0" fontId="15" fillId="35" borderId="55" xfId="0" applyFont="1" applyFill="1" applyBorder="1" applyAlignment="1">
      <alignment vertical="center"/>
    </xf>
    <xf numFmtId="0" fontId="15" fillId="0" borderId="15" xfId="0" applyFont="1" applyBorder="1" applyAlignment="1">
      <alignment vertical="center"/>
    </xf>
    <xf numFmtId="0" fontId="15" fillId="0" borderId="10" xfId="0" applyFont="1" applyBorder="1" applyAlignment="1">
      <alignment vertical="center"/>
    </xf>
    <xf numFmtId="0" fontId="15" fillId="35" borderId="27" xfId="0" applyFont="1" applyFill="1" applyBorder="1" applyAlignment="1">
      <alignment vertical="center"/>
    </xf>
    <xf numFmtId="0" fontId="15" fillId="35" borderId="10" xfId="0" applyFont="1" applyFill="1" applyBorder="1" applyAlignment="1">
      <alignment vertical="center"/>
    </xf>
    <xf numFmtId="0" fontId="15" fillId="35" borderId="16" xfId="0" applyFont="1" applyFill="1" applyBorder="1" applyAlignment="1">
      <alignment vertical="center"/>
    </xf>
    <xf numFmtId="0" fontId="3" fillId="37" borderId="24" xfId="0" applyFont="1" applyFill="1" applyBorder="1" applyAlignment="1">
      <alignment horizontal="center" vertical="center"/>
    </xf>
    <xf numFmtId="0" fontId="3" fillId="37" borderId="25" xfId="0" applyFont="1" applyFill="1" applyBorder="1" applyAlignment="1">
      <alignment horizontal="center" vertical="center"/>
    </xf>
    <xf numFmtId="0" fontId="3" fillId="37" borderId="26" xfId="0" applyFont="1" applyFill="1" applyBorder="1" applyAlignment="1">
      <alignment horizontal="center" vertical="center"/>
    </xf>
    <xf numFmtId="0" fontId="28" fillId="39" borderId="46" xfId="0" applyFont="1" applyFill="1" applyBorder="1" applyAlignment="1">
      <alignment horizontal="center" vertical="center"/>
    </xf>
    <xf numFmtId="0" fontId="3" fillId="37" borderId="22" xfId="0" applyFont="1" applyFill="1" applyBorder="1" applyAlignment="1">
      <alignment horizontal="center" wrapText="1"/>
    </xf>
    <xf numFmtId="3" fontId="37" fillId="36" borderId="29" xfId="0" applyNumberFormat="1" applyFont="1" applyFill="1" applyBorder="1" applyAlignment="1">
      <alignment horizontal="center" vertical="center" wrapText="1"/>
    </xf>
    <xf numFmtId="3" fontId="18" fillId="0" borderId="0" xfId="0" applyNumberFormat="1" applyFont="1" applyAlignment="1">
      <alignment horizontal="center"/>
    </xf>
    <xf numFmtId="0" fontId="28" fillId="0" borderId="43" xfId="0" applyFont="1" applyBorder="1" applyAlignment="1">
      <alignment/>
    </xf>
    <xf numFmtId="0" fontId="3" fillId="37" borderId="32" xfId="0" applyFont="1" applyFill="1" applyBorder="1" applyAlignment="1">
      <alignment vertical="center" wrapText="1"/>
    </xf>
    <xf numFmtId="0" fontId="3" fillId="37" borderId="30" xfId="0" applyFont="1" applyFill="1" applyBorder="1" applyAlignment="1">
      <alignment horizontal="center" vertical="center"/>
    </xf>
    <xf numFmtId="0" fontId="3" fillId="37" borderId="52" xfId="0" applyFont="1" applyFill="1" applyBorder="1" applyAlignment="1">
      <alignment horizontal="center" vertical="center" wrapText="1"/>
    </xf>
    <xf numFmtId="0" fontId="3" fillId="37" borderId="53" xfId="0" applyFont="1" applyFill="1" applyBorder="1" applyAlignment="1">
      <alignment horizontal="center" wrapText="1"/>
    </xf>
    <xf numFmtId="0" fontId="3" fillId="37" borderId="54" xfId="0" applyFont="1" applyFill="1" applyBorder="1" applyAlignment="1">
      <alignment horizontal="center" wrapText="1"/>
    </xf>
    <xf numFmtId="0" fontId="3" fillId="37" borderId="21" xfId="0" applyFont="1" applyFill="1" applyBorder="1" applyAlignment="1">
      <alignment vertical="center" wrapText="1"/>
    </xf>
    <xf numFmtId="0" fontId="3" fillId="37" borderId="54" xfId="0" applyFont="1" applyFill="1" applyBorder="1" applyAlignment="1">
      <alignment horizontal="center" vertical="center"/>
    </xf>
    <xf numFmtId="0" fontId="3" fillId="37" borderId="23" xfId="0" applyFont="1" applyFill="1" applyBorder="1" applyAlignment="1">
      <alignment horizontal="center" vertical="center" wrapText="1"/>
    </xf>
    <xf numFmtId="0" fontId="0" fillId="35" borderId="22" xfId="0" applyFill="1" applyBorder="1" applyAlignment="1">
      <alignment horizontal="center"/>
    </xf>
    <xf numFmtId="0" fontId="0" fillId="35" borderId="21" xfId="0" applyFill="1" applyBorder="1" applyAlignment="1">
      <alignment horizontal="center"/>
    </xf>
    <xf numFmtId="0" fontId="3" fillId="37" borderId="32" xfId="0" applyFont="1" applyFill="1" applyBorder="1" applyAlignment="1">
      <alignment horizontal="center" vertical="center" wrapText="1"/>
    </xf>
    <xf numFmtId="0" fontId="3" fillId="37" borderId="21" xfId="0" applyFont="1" applyFill="1" applyBorder="1" applyAlignment="1">
      <alignment horizontal="center" vertical="center" wrapText="1"/>
    </xf>
    <xf numFmtId="0" fontId="14" fillId="37" borderId="21" xfId="0" applyFont="1" applyFill="1" applyBorder="1" applyAlignment="1">
      <alignment horizontal="center" wrapText="1"/>
    </xf>
    <xf numFmtId="0" fontId="7" fillId="39" borderId="43" xfId="0" applyFont="1" applyFill="1" applyBorder="1" applyAlignment="1">
      <alignment horizontal="left" vertical="center"/>
    </xf>
    <xf numFmtId="0" fontId="88" fillId="0" borderId="0" xfId="0" applyFont="1" applyAlignment="1">
      <alignment horizontal="left"/>
    </xf>
    <xf numFmtId="0" fontId="11" fillId="0" borderId="0" xfId="0" applyFont="1" applyAlignment="1">
      <alignment horizontal="center" wrapText="1"/>
    </xf>
    <xf numFmtId="0" fontId="96" fillId="0" borderId="0" xfId="0" applyFont="1" applyBorder="1" applyAlignment="1">
      <alignment horizontal="center" wrapText="1"/>
    </xf>
    <xf numFmtId="0" fontId="25" fillId="4" borderId="0" xfId="0" applyFont="1" applyFill="1" applyBorder="1" applyAlignment="1">
      <alignment horizontal="left" vertical="center" wrapText="1"/>
    </xf>
    <xf numFmtId="0" fontId="93" fillId="0" borderId="0" xfId="0" applyFont="1" applyAlignment="1">
      <alignment horizontal="left" vertical="center" wrapText="1"/>
    </xf>
    <xf numFmtId="0" fontId="91" fillId="0" borderId="0" xfId="0" applyFont="1" applyBorder="1" applyAlignment="1">
      <alignment horizontal="left" wrapText="1"/>
    </xf>
    <xf numFmtId="0" fontId="33" fillId="0" borderId="0" xfId="0" applyFont="1" applyBorder="1" applyAlignment="1">
      <alignment horizontal="left" vertical="center" wrapText="1"/>
    </xf>
    <xf numFmtId="0" fontId="0" fillId="35" borderId="22" xfId="0" applyFill="1" applyBorder="1" applyAlignment="1">
      <alignment horizontal="center"/>
    </xf>
    <xf numFmtId="0" fontId="3" fillId="37" borderId="22" xfId="0" applyFont="1" applyFill="1" applyBorder="1" applyAlignment="1">
      <alignment horizontal="center" vertical="center" wrapText="1"/>
    </xf>
    <xf numFmtId="0" fontId="96" fillId="2" borderId="0" xfId="0" applyFont="1" applyFill="1" applyBorder="1" applyAlignment="1">
      <alignment horizontal="left" vertical="center" wrapText="1"/>
    </xf>
    <xf numFmtId="0" fontId="96" fillId="2" borderId="14" xfId="0" applyFont="1" applyFill="1" applyBorder="1" applyAlignment="1">
      <alignment horizontal="left" vertical="center" wrapText="1"/>
    </xf>
    <xf numFmtId="0" fontId="0" fillId="35" borderId="21" xfId="0" applyFill="1" applyBorder="1" applyAlignment="1">
      <alignment horizontal="center"/>
    </xf>
    <xf numFmtId="0" fontId="91" fillId="36" borderId="0" xfId="0" applyFont="1" applyFill="1" applyBorder="1" applyAlignment="1">
      <alignment horizontal="center" vertical="center" wrapText="1"/>
    </xf>
    <xf numFmtId="0" fontId="18" fillId="0" borderId="0" xfId="0" applyFont="1" applyAlignment="1">
      <alignment horizontal="left" vertical="center" wrapText="1"/>
    </xf>
    <xf numFmtId="0" fontId="0" fillId="35" borderId="18" xfId="0" applyFill="1" applyBorder="1" applyAlignment="1">
      <alignment horizontal="left" vertical="top" wrapText="1"/>
    </xf>
    <xf numFmtId="0" fontId="0" fillId="35" borderId="33" xfId="0" applyFill="1" applyBorder="1" applyAlignment="1">
      <alignment horizontal="left" vertical="top" wrapText="1"/>
    </xf>
    <xf numFmtId="0" fontId="0" fillId="35" borderId="28" xfId="0" applyFill="1" applyBorder="1" applyAlignment="1">
      <alignment horizontal="left" vertical="top" wrapText="1"/>
    </xf>
    <xf numFmtId="0" fontId="15" fillId="36" borderId="0" xfId="0" applyFont="1" applyFill="1" applyBorder="1" applyAlignment="1">
      <alignment horizontal="left" vertical="top" wrapText="1"/>
    </xf>
    <xf numFmtId="0" fontId="92" fillId="36" borderId="0" xfId="0" applyFont="1" applyFill="1" applyBorder="1" applyAlignment="1">
      <alignment horizontal="center" vertical="center" wrapText="1"/>
    </xf>
    <xf numFmtId="0" fontId="17" fillId="6" borderId="0" xfId="0" applyFont="1" applyFill="1" applyBorder="1" applyAlignment="1">
      <alignment horizontal="left" vertical="center" wrapText="1"/>
    </xf>
    <xf numFmtId="0" fontId="3" fillId="37" borderId="44"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6" borderId="0" xfId="0" applyFont="1" applyFill="1" applyBorder="1" applyAlignment="1">
      <alignment horizontal="left" wrapText="1"/>
    </xf>
    <xf numFmtId="0" fontId="103" fillId="36" borderId="0" xfId="0" applyFont="1" applyFill="1" applyBorder="1" applyAlignment="1">
      <alignment horizontal="left" vertical="top" wrapText="1"/>
    </xf>
    <xf numFmtId="0" fontId="18" fillId="35" borderId="41" xfId="0" applyFont="1" applyFill="1" applyBorder="1" applyAlignment="1">
      <alignment horizontal="center" wrapText="1"/>
    </xf>
    <xf numFmtId="0" fontId="18" fillId="35" borderId="52" xfId="0" applyFont="1" applyFill="1" applyBorder="1" applyAlignment="1">
      <alignment horizontal="center" wrapText="1"/>
    </xf>
    <xf numFmtId="0" fontId="18" fillId="35" borderId="30" xfId="0" applyFont="1" applyFill="1" applyBorder="1" applyAlignment="1">
      <alignment horizontal="center" wrapText="1"/>
    </xf>
    <xf numFmtId="0" fontId="18" fillId="35" borderId="31" xfId="0" applyFont="1" applyFill="1" applyBorder="1" applyAlignment="1">
      <alignment horizontal="center" wrapText="1"/>
    </xf>
    <xf numFmtId="0" fontId="18" fillId="35" borderId="0" xfId="0" applyFont="1" applyFill="1" applyBorder="1" applyAlignment="1">
      <alignment horizontal="center" wrapText="1"/>
    </xf>
    <xf numFmtId="0" fontId="18" fillId="35" borderId="47" xfId="0" applyFont="1" applyFill="1" applyBorder="1" applyAlignment="1">
      <alignment horizontal="center" wrapText="1"/>
    </xf>
    <xf numFmtId="0" fontId="18" fillId="35" borderId="53" xfId="0" applyFont="1" applyFill="1" applyBorder="1" applyAlignment="1">
      <alignment horizontal="center" wrapText="1"/>
    </xf>
    <xf numFmtId="0" fontId="18" fillId="35" borderId="23" xfId="0" applyFont="1" applyFill="1" applyBorder="1" applyAlignment="1">
      <alignment horizontal="center" wrapText="1"/>
    </xf>
    <xf numFmtId="0" fontId="18" fillId="35" borderId="54" xfId="0" applyFont="1" applyFill="1" applyBorder="1" applyAlignment="1">
      <alignment horizontal="center" wrapText="1"/>
    </xf>
    <xf numFmtId="0" fontId="18" fillId="36" borderId="0" xfId="0" applyFont="1" applyFill="1" applyBorder="1" applyAlignment="1">
      <alignment horizontal="left" wrapText="1"/>
    </xf>
    <xf numFmtId="0" fontId="3" fillId="0" borderId="0" xfId="0" applyFont="1" applyBorder="1" applyAlignment="1">
      <alignment horizontal="center" wrapText="1"/>
    </xf>
    <xf numFmtId="0" fontId="3" fillId="0" borderId="0" xfId="0" applyFont="1" applyAlignment="1">
      <alignment horizontal="center" wrapText="1"/>
    </xf>
    <xf numFmtId="0" fontId="0" fillId="36" borderId="21" xfId="0" applyFill="1" applyBorder="1" applyAlignment="1">
      <alignment horizontal="center"/>
    </xf>
    <xf numFmtId="0" fontId="0" fillId="35" borderId="37" xfId="0" applyFill="1" applyBorder="1" applyAlignment="1">
      <alignment horizontal="center"/>
    </xf>
    <xf numFmtId="0" fontId="0" fillId="35" borderId="29" xfId="0" applyFill="1" applyBorder="1" applyAlignment="1">
      <alignment horizontal="center"/>
    </xf>
    <xf numFmtId="0" fontId="3" fillId="37" borderId="53" xfId="0" applyFont="1" applyFill="1" applyBorder="1" applyAlignment="1">
      <alignment horizontal="center" vertical="center" wrapText="1"/>
    </xf>
    <xf numFmtId="0" fontId="3" fillId="37" borderId="54" xfId="0" applyFont="1" applyFill="1" applyBorder="1" applyAlignment="1">
      <alignment horizontal="center" vertical="center" wrapText="1"/>
    </xf>
    <xf numFmtId="0" fontId="0" fillId="35" borderId="53" xfId="0" applyFill="1" applyBorder="1" applyAlignment="1">
      <alignment horizontal="center"/>
    </xf>
    <xf numFmtId="0" fontId="0" fillId="35" borderId="54" xfId="0" applyFill="1" applyBorder="1" applyAlignment="1">
      <alignment horizontal="center"/>
    </xf>
    <xf numFmtId="0" fontId="3" fillId="37" borderId="41" xfId="0" applyFont="1" applyFill="1" applyBorder="1" applyAlignment="1">
      <alignment horizontal="center" wrapText="1"/>
    </xf>
    <xf numFmtId="0" fontId="3" fillId="37" borderId="30" xfId="0" applyFont="1" applyFill="1" applyBorder="1" applyAlignment="1">
      <alignment horizontal="center" wrapText="1"/>
    </xf>
    <xf numFmtId="0" fontId="3" fillId="37" borderId="41" xfId="0" applyFont="1" applyFill="1" applyBorder="1" applyAlignment="1">
      <alignment horizontal="center" vertical="center" wrapText="1"/>
    </xf>
    <xf numFmtId="0" fontId="3" fillId="37" borderId="30" xfId="0" applyFont="1" applyFill="1" applyBorder="1" applyAlignment="1">
      <alignment horizontal="center" vertical="center" wrapText="1"/>
    </xf>
    <xf numFmtId="0" fontId="15" fillId="0" borderId="0" xfId="0" applyFont="1" applyAlignment="1">
      <alignment horizontal="left" vertical="top" wrapText="1"/>
    </xf>
    <xf numFmtId="0" fontId="18" fillId="35" borderId="41" xfId="0" applyFont="1" applyFill="1" applyBorder="1" applyAlignment="1">
      <alignment horizontal="left" vertical="top" wrapText="1"/>
    </xf>
    <xf numFmtId="0" fontId="18" fillId="35" borderId="52" xfId="0" applyFont="1" applyFill="1" applyBorder="1" applyAlignment="1">
      <alignment horizontal="left" vertical="top" wrapText="1"/>
    </xf>
    <xf numFmtId="0" fontId="18" fillId="35" borderId="30" xfId="0" applyFont="1" applyFill="1" applyBorder="1" applyAlignment="1">
      <alignment horizontal="left" vertical="top" wrapText="1"/>
    </xf>
    <xf numFmtId="0" fontId="18" fillId="35" borderId="31" xfId="0" applyFont="1" applyFill="1" applyBorder="1" applyAlignment="1">
      <alignment horizontal="left" vertical="top" wrapText="1"/>
    </xf>
    <xf numFmtId="0" fontId="18" fillId="35" borderId="0" xfId="0" applyFont="1" applyFill="1" applyBorder="1" applyAlignment="1">
      <alignment horizontal="left" vertical="top" wrapText="1"/>
    </xf>
    <xf numFmtId="0" fontId="18" fillId="35" borderId="47" xfId="0" applyFont="1" applyFill="1" applyBorder="1" applyAlignment="1">
      <alignment horizontal="left" vertical="top" wrapText="1"/>
    </xf>
    <xf numFmtId="0" fontId="18" fillId="35" borderId="53" xfId="0" applyFont="1" applyFill="1" applyBorder="1" applyAlignment="1">
      <alignment horizontal="left" vertical="top" wrapText="1"/>
    </xf>
    <xf numFmtId="0" fontId="18" fillId="35" borderId="23" xfId="0" applyFont="1" applyFill="1" applyBorder="1" applyAlignment="1">
      <alignment horizontal="left" vertical="top" wrapText="1"/>
    </xf>
    <xf numFmtId="0" fontId="18" fillId="35" borderId="54" xfId="0" applyFont="1" applyFill="1" applyBorder="1" applyAlignment="1">
      <alignment horizontal="left" vertical="top" wrapText="1"/>
    </xf>
    <xf numFmtId="0" fontId="91" fillId="36" borderId="0" xfId="0" applyFont="1" applyFill="1" applyBorder="1" applyAlignment="1">
      <alignment horizontal="left" vertical="center" wrapText="1"/>
    </xf>
    <xf numFmtId="0" fontId="15" fillId="35" borderId="37" xfId="0" applyFont="1" applyFill="1" applyBorder="1" applyAlignment="1">
      <alignment horizontal="center"/>
    </xf>
    <xf numFmtId="0" fontId="15" fillId="35" borderId="51" xfId="0" applyFont="1" applyFill="1" applyBorder="1" applyAlignment="1">
      <alignment horizontal="center"/>
    </xf>
    <xf numFmtId="0" fontId="15" fillId="35" borderId="29" xfId="0" applyFont="1" applyFill="1" applyBorder="1" applyAlignment="1">
      <alignment horizontal="center"/>
    </xf>
    <xf numFmtId="0" fontId="30" fillId="0" borderId="11" xfId="0" applyFont="1" applyBorder="1" applyAlignment="1">
      <alignment horizontal="left" vertical="center"/>
    </xf>
    <xf numFmtId="0" fontId="30" fillId="0" borderId="12" xfId="0" applyFont="1" applyBorder="1" applyAlignment="1">
      <alignment horizontal="left" vertical="center"/>
    </xf>
    <xf numFmtId="0" fontId="30" fillId="0" borderId="13" xfId="0" applyFont="1" applyBorder="1" applyAlignment="1">
      <alignment horizontal="left" vertical="center"/>
    </xf>
    <xf numFmtId="0" fontId="18" fillId="36" borderId="0" xfId="0" applyFont="1" applyFill="1" applyBorder="1" applyAlignment="1">
      <alignment horizontal="right" vertical="center" wrapText="1"/>
    </xf>
    <xf numFmtId="0" fontId="18" fillId="36" borderId="0" xfId="0" applyFont="1" applyFill="1" applyBorder="1" applyAlignment="1">
      <alignment horizontal="center" vertical="center" wrapText="1"/>
    </xf>
    <xf numFmtId="0" fontId="28" fillId="40" borderId="56" xfId="0" applyFont="1" applyFill="1" applyBorder="1" applyAlignment="1">
      <alignment horizontal="center" vertical="center"/>
    </xf>
    <xf numFmtId="0" fontId="28" fillId="40" borderId="57" xfId="0" applyFont="1" applyFill="1" applyBorder="1" applyAlignment="1">
      <alignment horizontal="center" vertical="center"/>
    </xf>
    <xf numFmtId="0" fontId="7" fillId="36" borderId="0" xfId="0" applyFont="1" applyFill="1" applyBorder="1" applyAlignment="1">
      <alignment horizontal="center" vertical="center" wrapText="1"/>
    </xf>
    <xf numFmtId="0" fontId="28" fillId="35" borderId="37" xfId="0" applyFont="1" applyFill="1" applyBorder="1" applyAlignment="1">
      <alignment horizontal="center" vertical="center"/>
    </xf>
    <xf numFmtId="0" fontId="28" fillId="35" borderId="51" xfId="0" applyFont="1" applyFill="1" applyBorder="1" applyAlignment="1">
      <alignment horizontal="center" vertical="center"/>
    </xf>
    <xf numFmtId="0" fontId="28" fillId="35" borderId="29" xfId="0" applyFont="1" applyFill="1" applyBorder="1" applyAlignment="1">
      <alignment horizontal="center" vertical="center"/>
    </xf>
    <xf numFmtId="0" fontId="18" fillId="36" borderId="31" xfId="0" applyFont="1" applyFill="1" applyBorder="1" applyAlignment="1">
      <alignment horizontal="center" vertical="center" wrapText="1"/>
    </xf>
    <xf numFmtId="2" fontId="28" fillId="35" borderId="37" xfId="0" applyNumberFormat="1" applyFont="1" applyFill="1" applyBorder="1" applyAlignment="1">
      <alignment horizontal="center"/>
    </xf>
    <xf numFmtId="2" fontId="28" fillId="35" borderId="29" xfId="0" applyNumberFormat="1" applyFont="1" applyFill="1" applyBorder="1" applyAlignment="1">
      <alignment horizontal="center"/>
    </xf>
    <xf numFmtId="3" fontId="37" fillId="36" borderId="37" xfId="0" applyNumberFormat="1" applyFont="1" applyFill="1" applyBorder="1" applyAlignment="1">
      <alignment horizontal="center" vertical="center" wrapText="1"/>
    </xf>
    <xf numFmtId="3" fontId="37" fillId="36" borderId="29" xfId="0" applyNumberFormat="1" applyFont="1" applyFill="1" applyBorder="1" applyAlignment="1">
      <alignment horizontal="center" vertical="center" wrapText="1"/>
    </xf>
    <xf numFmtId="0" fontId="35" fillId="36" borderId="37" xfId="0" applyFont="1" applyFill="1" applyBorder="1" applyAlignment="1">
      <alignment horizontal="center" wrapText="1"/>
    </xf>
    <xf numFmtId="0" fontId="35" fillId="36" borderId="29" xfId="0" applyFont="1" applyFill="1" applyBorder="1" applyAlignment="1">
      <alignment horizontal="center" wrapText="1"/>
    </xf>
    <xf numFmtId="0" fontId="17" fillId="36" borderId="37" xfId="0" applyFont="1" applyFill="1" applyBorder="1" applyAlignment="1">
      <alignment horizontal="center"/>
    </xf>
    <xf numFmtId="0" fontId="17" fillId="36" borderId="51" xfId="0" applyFont="1" applyFill="1" applyBorder="1" applyAlignment="1">
      <alignment horizontal="center"/>
    </xf>
    <xf numFmtId="0" fontId="17" fillId="36" borderId="29" xfId="0" applyFont="1" applyFill="1" applyBorder="1" applyAlignment="1">
      <alignment horizontal="center"/>
    </xf>
    <xf numFmtId="0" fontId="17" fillId="36" borderId="37" xfId="0" applyFont="1" applyFill="1" applyBorder="1" applyAlignment="1">
      <alignment horizontal="center" vertical="center"/>
    </xf>
    <xf numFmtId="0" fontId="17" fillId="36" borderId="51" xfId="0" applyFont="1" applyFill="1" applyBorder="1" applyAlignment="1">
      <alignment horizontal="center" vertical="center"/>
    </xf>
    <xf numFmtId="0" fontId="17" fillId="36" borderId="29" xfId="0" applyFont="1" applyFill="1" applyBorder="1" applyAlignment="1">
      <alignment horizontal="center" vertical="center"/>
    </xf>
    <xf numFmtId="0" fontId="7" fillId="5" borderId="58" xfId="0" applyFont="1" applyFill="1" applyBorder="1" applyAlignment="1">
      <alignment horizontal="center" vertical="center"/>
    </xf>
    <xf numFmtId="0" fontId="7" fillId="5" borderId="59" xfId="0" applyFont="1" applyFill="1" applyBorder="1" applyAlignment="1">
      <alignment horizontal="center" vertical="center"/>
    </xf>
    <xf numFmtId="0" fontId="7" fillId="5" borderId="60" xfId="0" applyFont="1" applyFill="1" applyBorder="1" applyAlignment="1">
      <alignment horizontal="center" vertical="center"/>
    </xf>
    <xf numFmtId="0" fontId="17" fillId="35" borderId="37" xfId="0" applyFont="1" applyFill="1" applyBorder="1" applyAlignment="1">
      <alignment horizontal="center" vertical="center"/>
    </xf>
    <xf numFmtId="0" fontId="17" fillId="35" borderId="51" xfId="0" applyFont="1" applyFill="1" applyBorder="1" applyAlignment="1">
      <alignment horizontal="center" vertical="center"/>
    </xf>
    <xf numFmtId="0" fontId="17" fillId="35" borderId="29" xfId="0" applyFont="1" applyFill="1" applyBorder="1" applyAlignment="1">
      <alignment horizontal="center" vertical="center"/>
    </xf>
    <xf numFmtId="0" fontId="98" fillId="0" borderId="27" xfId="0" applyFont="1" applyBorder="1" applyAlignment="1">
      <alignment horizontal="left" wrapText="1"/>
    </xf>
    <xf numFmtId="0" fontId="98" fillId="0" borderId="16" xfId="0" applyFont="1" applyBorder="1" applyAlignment="1">
      <alignment horizontal="left" wrapText="1"/>
    </xf>
    <xf numFmtId="0" fontId="7" fillId="36" borderId="0" xfId="0" applyFont="1" applyFill="1" applyBorder="1" applyAlignment="1">
      <alignment horizontal="center" wrapText="1"/>
    </xf>
    <xf numFmtId="0" fontId="97" fillId="36" borderId="0" xfId="0" applyFont="1" applyFill="1" applyBorder="1" applyAlignment="1">
      <alignment horizontal="left" wrapText="1"/>
    </xf>
    <xf numFmtId="0" fontId="97" fillId="36" borderId="14" xfId="0" applyFont="1" applyFill="1" applyBorder="1" applyAlignment="1">
      <alignment horizontal="left" wrapText="1"/>
    </xf>
    <xf numFmtId="0" fontId="36" fillId="36" borderId="32" xfId="0" applyFont="1" applyFill="1" applyBorder="1" applyAlignment="1">
      <alignment horizontal="center" vertical="center"/>
    </xf>
    <xf numFmtId="0" fontId="36" fillId="36" borderId="40" xfId="0" applyFont="1" applyFill="1" applyBorder="1" applyAlignment="1">
      <alignment horizontal="center" vertical="center"/>
    </xf>
    <xf numFmtId="0" fontId="36" fillId="36" borderId="21" xfId="0" applyFont="1" applyFill="1" applyBorder="1" applyAlignment="1">
      <alignment horizontal="center" vertical="center"/>
    </xf>
    <xf numFmtId="0" fontId="36" fillId="36" borderId="32" xfId="0" applyFont="1" applyFill="1" applyBorder="1" applyAlignment="1">
      <alignment horizontal="center" vertical="top"/>
    </xf>
    <xf numFmtId="0" fontId="36" fillId="36" borderId="40" xfId="0" applyFont="1" applyFill="1" applyBorder="1" applyAlignment="1">
      <alignment horizontal="center" vertical="top"/>
    </xf>
    <xf numFmtId="0" fontId="36" fillId="36" borderId="21" xfId="0" applyFont="1" applyFill="1" applyBorder="1" applyAlignment="1">
      <alignment horizontal="center" vertical="top"/>
    </xf>
    <xf numFmtId="0" fontId="15" fillId="35" borderId="52" xfId="0" applyFont="1" applyFill="1" applyBorder="1" applyAlignment="1">
      <alignment horizontal="center"/>
    </xf>
    <xf numFmtId="0" fontId="98" fillId="0" borderId="31" xfId="0" applyFont="1" applyBorder="1" applyAlignment="1">
      <alignment horizontal="left" vertical="top" wrapText="1"/>
    </xf>
    <xf numFmtId="0" fontId="98" fillId="0" borderId="14" xfId="0" applyFont="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rmal_Hoja1" xfId="53"/>
    <cellStyle name="Normal_PREP"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1">
    <dxf>
      <fill>
        <patternFill>
          <bgColor rgb="FFFFFF00"/>
        </patternFill>
      </fill>
      <border>
        <left style="thin"/>
        <right style="thin"/>
        <top style="thin"/>
        <bottom style="thin"/>
      </border>
    </dxf>
    <dxf>
      <fill>
        <patternFill>
          <bgColor rgb="FFFFFF00"/>
        </patternFill>
      </fill>
      <border>
        <left style="thin"/>
        <right style="thin"/>
        <top style="thin"/>
        <bottom style="thin"/>
      </border>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border/>
    </dxf>
    <dxf>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0</xdr:rowOff>
    </xdr:from>
    <xdr:to>
      <xdr:col>0</xdr:col>
      <xdr:colOff>190500</xdr:colOff>
      <xdr:row>37</xdr:row>
      <xdr:rowOff>47625</xdr:rowOff>
    </xdr:to>
    <xdr:pic>
      <xdr:nvPicPr>
        <xdr:cNvPr id="1" name="Picture 24"/>
        <xdr:cNvPicPr preferRelativeResize="1">
          <a:picLocks noChangeAspect="1"/>
        </xdr:cNvPicPr>
      </xdr:nvPicPr>
      <xdr:blipFill>
        <a:blip r:embed="rId1"/>
        <a:stretch>
          <a:fillRect/>
        </a:stretch>
      </xdr:blipFill>
      <xdr:spPr>
        <a:xfrm>
          <a:off x="0" y="7067550"/>
          <a:ext cx="1905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352425</xdr:colOff>
      <xdr:row>0</xdr:row>
      <xdr:rowOff>142875</xdr:rowOff>
    </xdr:from>
    <xdr:to>
      <xdr:col>9</xdr:col>
      <xdr:colOff>276225</xdr:colOff>
      <xdr:row>2</xdr:row>
      <xdr:rowOff>828675</xdr:rowOff>
    </xdr:to>
    <xdr:pic>
      <xdr:nvPicPr>
        <xdr:cNvPr id="1" name="3 Imagen" descr="pgd logo peque.JPG"/>
        <xdr:cNvPicPr preferRelativeResize="1">
          <a:picLocks noChangeAspect="1"/>
        </xdr:cNvPicPr>
      </xdr:nvPicPr>
      <xdr:blipFill>
        <a:blip r:embed="rId1"/>
        <a:stretch>
          <a:fillRect/>
        </a:stretch>
      </xdr:blipFill>
      <xdr:spPr>
        <a:xfrm>
          <a:off x="5257800" y="142875"/>
          <a:ext cx="160020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11</xdr:row>
      <xdr:rowOff>0</xdr:rowOff>
    </xdr:from>
    <xdr:to>
      <xdr:col>17</xdr:col>
      <xdr:colOff>1028700</xdr:colOff>
      <xdr:row>13</xdr:row>
      <xdr:rowOff>152400</xdr:rowOff>
    </xdr:to>
    <xdr:pic>
      <xdr:nvPicPr>
        <xdr:cNvPr id="1" name="6 Imagen"/>
        <xdr:cNvPicPr preferRelativeResize="1">
          <a:picLocks noChangeAspect="1"/>
        </xdr:cNvPicPr>
      </xdr:nvPicPr>
      <xdr:blipFill>
        <a:blip r:embed="rId1"/>
        <a:stretch>
          <a:fillRect/>
        </a:stretch>
      </xdr:blipFill>
      <xdr:spPr>
        <a:xfrm>
          <a:off x="10106025" y="3276600"/>
          <a:ext cx="1819275" cy="571500"/>
        </a:xfrm>
        <a:prstGeom prst="rect">
          <a:avLst/>
        </a:prstGeom>
        <a:solidFill>
          <a:srgbClr val="EEECE1"/>
        </a:solidFill>
        <a:ln w="9525" cmpd="sng">
          <a:noFill/>
        </a:ln>
      </xdr:spPr>
    </xdr:pic>
    <xdr:clientData/>
  </xdr:twoCellAnchor>
  <xdr:twoCellAnchor>
    <xdr:from>
      <xdr:col>16</xdr:col>
      <xdr:colOff>28575</xdr:colOff>
      <xdr:row>16</xdr:row>
      <xdr:rowOff>0</xdr:rowOff>
    </xdr:from>
    <xdr:to>
      <xdr:col>17</xdr:col>
      <xdr:colOff>1028700</xdr:colOff>
      <xdr:row>19</xdr:row>
      <xdr:rowOff>161925</xdr:rowOff>
    </xdr:to>
    <xdr:sp>
      <xdr:nvSpPr>
        <xdr:cNvPr id="2" name="6 Rectángulo"/>
        <xdr:cNvSpPr>
          <a:spLocks/>
        </xdr:cNvSpPr>
      </xdr:nvSpPr>
      <xdr:spPr>
        <a:xfrm>
          <a:off x="10134600" y="4324350"/>
          <a:ext cx="1790700" cy="790575"/>
        </a:xfrm>
        <a:prstGeom prst="rect">
          <a:avLst/>
        </a:prstGeom>
        <a:solidFill>
          <a:srgbClr val="F2DCDB"/>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rPr>
            <a:t>ORDENAR</a:t>
          </a:r>
          <a:r>
            <a:rPr lang="en-US" cap="none" sz="1400" b="1" i="0" u="none" baseline="0">
              <a:solidFill>
                <a:srgbClr val="000000"/>
              </a:solidFill>
            </a:rPr>
            <a:t> FOCOS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9525</xdr:rowOff>
    </xdr:from>
    <xdr:to>
      <xdr:col>7</xdr:col>
      <xdr:colOff>533400</xdr:colOff>
      <xdr:row>1</xdr:row>
      <xdr:rowOff>781050</xdr:rowOff>
    </xdr:to>
    <xdr:pic>
      <xdr:nvPicPr>
        <xdr:cNvPr id="1" name="1 Imagen" descr="pgd logo principal.JPG"/>
        <xdr:cNvPicPr preferRelativeResize="1">
          <a:picLocks noChangeAspect="1"/>
        </xdr:cNvPicPr>
      </xdr:nvPicPr>
      <xdr:blipFill>
        <a:blip r:embed="rId1"/>
        <a:stretch>
          <a:fillRect/>
        </a:stretch>
      </xdr:blipFill>
      <xdr:spPr>
        <a:xfrm>
          <a:off x="2838450" y="9525"/>
          <a:ext cx="608647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3.vml" /><Relationship Id="rId3" Type="http://schemas.openxmlformats.org/officeDocument/2006/relationships/drawing" Target="../drawings/drawing4.xml" /><Relationship Id="rId4" Type="http://schemas.openxmlformats.org/officeDocument/2006/relationships/vmlDrawing" Target="../drawings/vmlDrawing14.vml" /><Relationship Id="rId5"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image" Target="../media/image7.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vmlDrawing" Target="../drawings/vmlDrawing7.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3">
    <tabColor theme="2" tint="-0.09996999800205231"/>
  </sheetPr>
  <dimension ref="A3:G47"/>
  <sheetViews>
    <sheetView view="pageBreakPreview" zoomScale="75" zoomScaleNormal="75" zoomScaleSheetLayoutView="75" zoomScalePageLayoutView="0" workbookViewId="0" topLeftCell="A1">
      <selection activeCell="A39" sqref="A39"/>
    </sheetView>
  </sheetViews>
  <sheetFormatPr defaultColWidth="11.00390625" defaultRowHeight="15"/>
  <sheetData>
    <row r="3" spans="2:4" ht="19.5">
      <c r="B3" s="10" t="s">
        <v>7</v>
      </c>
      <c r="C3" s="10"/>
      <c r="D3" s="10"/>
    </row>
    <row r="4" spans="1:7" ht="15">
      <c r="A4" s="13"/>
      <c r="B4" s="13"/>
      <c r="C4" s="13"/>
      <c r="D4" s="13"/>
      <c r="E4" s="13"/>
      <c r="F4" s="13"/>
      <c r="G4" s="13"/>
    </row>
    <row r="5" spans="1:7" ht="19.5">
      <c r="A5" s="13"/>
      <c r="B5" s="14" t="s">
        <v>19</v>
      </c>
      <c r="C5" s="13"/>
      <c r="D5" s="13"/>
      <c r="E5" s="13"/>
      <c r="F5" s="13"/>
      <c r="G5" s="13"/>
    </row>
    <row r="7" ht="15.75" thickBot="1"/>
    <row r="8" spans="2:7" ht="15">
      <c r="B8" s="3" t="s">
        <v>8</v>
      </c>
      <c r="C8" s="4"/>
      <c r="D8" s="4"/>
      <c r="E8" s="4"/>
      <c r="F8" s="4"/>
      <c r="G8" s="5"/>
    </row>
    <row r="9" spans="2:7" ht="15">
      <c r="B9" s="12"/>
      <c r="C9" s="2"/>
      <c r="D9" s="2"/>
      <c r="E9" s="2"/>
      <c r="F9" s="2"/>
      <c r="G9" s="6"/>
    </row>
    <row r="10" spans="2:7" ht="15.75" thickBot="1">
      <c r="B10" s="7"/>
      <c r="C10" s="1"/>
      <c r="D10" s="1"/>
      <c r="E10" s="1"/>
      <c r="F10" s="1"/>
      <c r="G10" s="8"/>
    </row>
    <row r="11" spans="2:7" ht="15">
      <c r="B11" s="3" t="s">
        <v>14</v>
      </c>
      <c r="C11" s="4"/>
      <c r="D11" s="4"/>
      <c r="E11" s="4"/>
      <c r="F11" s="4"/>
      <c r="G11" s="5"/>
    </row>
    <row r="12" spans="2:7" ht="15">
      <c r="B12" s="12"/>
      <c r="C12" s="2"/>
      <c r="D12" s="2"/>
      <c r="E12" s="2"/>
      <c r="F12" s="2"/>
      <c r="G12" s="6"/>
    </row>
    <row r="13" spans="2:7" ht="15.75" thickBot="1">
      <c r="B13" s="7"/>
      <c r="C13" s="1"/>
      <c r="D13" s="1"/>
      <c r="E13" s="1"/>
      <c r="F13" s="1"/>
      <c r="G13" s="8"/>
    </row>
    <row r="14" spans="2:7" ht="15.75" thickBot="1">
      <c r="B14" s="3" t="s">
        <v>9</v>
      </c>
      <c r="C14" s="12"/>
      <c r="D14" s="4"/>
      <c r="F14" s="4"/>
      <c r="G14" s="5"/>
    </row>
    <row r="15" spans="2:7" ht="15">
      <c r="B15" s="4" t="s">
        <v>15</v>
      </c>
      <c r="C15" s="2" t="s">
        <v>16</v>
      </c>
      <c r="D15" s="2"/>
      <c r="E15" s="2"/>
      <c r="F15" s="2"/>
      <c r="G15" s="6"/>
    </row>
    <row r="16" spans="2:7" ht="15.75" thickBot="1">
      <c r="B16" s="7"/>
      <c r="C16" s="1"/>
      <c r="D16" s="1"/>
      <c r="E16" s="1"/>
      <c r="F16" s="1"/>
      <c r="G16" s="8"/>
    </row>
    <row r="17" spans="2:7" ht="15">
      <c r="B17" s="3" t="s">
        <v>10</v>
      </c>
      <c r="C17" s="4"/>
      <c r="D17" s="12"/>
      <c r="E17" s="4"/>
      <c r="F17" s="4"/>
      <c r="G17" s="5"/>
    </row>
    <row r="18" spans="3:7" ht="15">
      <c r="C18" s="2"/>
      <c r="D18" s="2"/>
      <c r="E18" s="2"/>
      <c r="F18" s="2"/>
      <c r="G18" s="6"/>
    </row>
    <row r="19" spans="2:7" ht="15.75" thickBot="1">
      <c r="B19" s="7"/>
      <c r="C19" s="1"/>
      <c r="D19" s="1"/>
      <c r="E19" s="1"/>
      <c r="F19" s="1"/>
      <c r="G19" s="8"/>
    </row>
    <row r="20" spans="2:7" ht="15">
      <c r="B20" s="3" t="s">
        <v>11</v>
      </c>
      <c r="C20" s="4"/>
      <c r="D20" s="4"/>
      <c r="E20" s="4"/>
      <c r="F20" s="4"/>
      <c r="G20" s="5"/>
    </row>
    <row r="21" spans="2:7" ht="15">
      <c r="B21" s="12"/>
      <c r="C21" s="2"/>
      <c r="D21" s="2"/>
      <c r="E21" s="2"/>
      <c r="F21" s="2"/>
      <c r="G21" s="6"/>
    </row>
    <row r="22" spans="2:7" ht="15.75" thickBot="1">
      <c r="B22" s="7"/>
      <c r="C22" s="1"/>
      <c r="D22" s="1"/>
      <c r="E22" s="1"/>
      <c r="F22" s="1"/>
      <c r="G22" s="8"/>
    </row>
    <row r="23" spans="2:7" ht="15">
      <c r="B23" s="3" t="s">
        <v>12</v>
      </c>
      <c r="C23" s="4"/>
      <c r="D23" s="4"/>
      <c r="E23" s="4"/>
      <c r="F23" s="4"/>
      <c r="G23" s="5"/>
    </row>
    <row r="24" spans="2:7" ht="15">
      <c r="B24" s="12"/>
      <c r="C24" s="2"/>
      <c r="D24" s="2"/>
      <c r="E24" s="2"/>
      <c r="F24" s="2"/>
      <c r="G24" s="6"/>
    </row>
    <row r="25" spans="2:7" ht="15.75" thickBot="1">
      <c r="B25" s="7"/>
      <c r="C25" s="1"/>
      <c r="D25" s="1"/>
      <c r="E25" s="1"/>
      <c r="F25" s="1"/>
      <c r="G25" s="8"/>
    </row>
    <row r="26" spans="2:7" ht="15">
      <c r="B26" s="3" t="s">
        <v>13</v>
      </c>
      <c r="C26" s="4"/>
      <c r="D26" s="4"/>
      <c r="E26" s="4"/>
      <c r="F26" s="4"/>
      <c r="G26" s="5"/>
    </row>
    <row r="27" spans="2:7" ht="15">
      <c r="B27" s="12"/>
      <c r="C27" s="2"/>
      <c r="D27" s="2"/>
      <c r="E27" s="2"/>
      <c r="F27" s="2"/>
      <c r="G27" s="6"/>
    </row>
    <row r="28" spans="2:7" ht="15.75" thickBot="1">
      <c r="B28" s="7"/>
      <c r="C28" s="1"/>
      <c r="D28" s="1"/>
      <c r="E28" s="1"/>
      <c r="F28" s="1"/>
      <c r="G28" s="8"/>
    </row>
    <row r="29" spans="2:7" ht="15">
      <c r="B29" s="3" t="s">
        <v>17</v>
      </c>
      <c r="C29" s="4"/>
      <c r="D29" s="4"/>
      <c r="E29" s="4"/>
      <c r="F29" s="4"/>
      <c r="G29" s="5"/>
    </row>
    <row r="30" spans="2:7" ht="15">
      <c r="B30" s="12"/>
      <c r="C30" s="2"/>
      <c r="D30" s="2"/>
      <c r="E30" s="2"/>
      <c r="F30" s="2"/>
      <c r="G30" s="6"/>
    </row>
    <row r="31" spans="2:7" ht="15.75" thickBot="1">
      <c r="B31" s="7"/>
      <c r="C31" s="1"/>
      <c r="D31" s="1"/>
      <c r="E31" s="1"/>
      <c r="F31" s="1"/>
      <c r="G31" s="8"/>
    </row>
    <row r="32" spans="2:7" ht="15">
      <c r="B32" s="3" t="s">
        <v>18</v>
      </c>
      <c r="C32" s="4"/>
      <c r="D32" s="4"/>
      <c r="E32" s="4"/>
      <c r="F32" s="4"/>
      <c r="G32" s="5"/>
    </row>
    <row r="33" ht="15">
      <c r="A33" s="17" t="s">
        <v>24</v>
      </c>
    </row>
    <row r="34" ht="15">
      <c r="A34" s="17"/>
    </row>
    <row r="35" ht="15">
      <c r="A35" s="17"/>
    </row>
    <row r="36" ht="15">
      <c r="A36" s="17"/>
    </row>
    <row r="38" spans="1:7" ht="15">
      <c r="A38" s="325" t="s">
        <v>25</v>
      </c>
      <c r="B38" s="325"/>
      <c r="C38" s="325"/>
      <c r="D38" s="325"/>
      <c r="E38" s="325"/>
      <c r="F38" s="325"/>
      <c r="G38" s="325"/>
    </row>
    <row r="39" spans="1:7" ht="15">
      <c r="A39" s="15" t="s">
        <v>23</v>
      </c>
      <c r="B39" s="18"/>
      <c r="C39" s="18"/>
      <c r="D39" s="18"/>
      <c r="E39" s="18"/>
      <c r="F39" s="18"/>
      <c r="G39" s="18"/>
    </row>
    <row r="40" spans="1:7" ht="15">
      <c r="A40" s="16"/>
      <c r="B40" s="18"/>
      <c r="C40" s="18"/>
      <c r="D40" s="18"/>
      <c r="E40" s="18"/>
      <c r="F40" s="18"/>
      <c r="G40" s="18"/>
    </row>
    <row r="41" spans="1:7" ht="15">
      <c r="A41" s="326"/>
      <c r="B41" s="326"/>
      <c r="C41" s="326"/>
      <c r="D41" s="326"/>
      <c r="E41" s="326"/>
      <c r="F41" s="326"/>
      <c r="G41" s="326"/>
    </row>
    <row r="47" ht="15">
      <c r="B47" s="15"/>
    </row>
  </sheetData>
  <sheetProtection/>
  <mergeCells count="2">
    <mergeCell ref="A38:G38"/>
    <mergeCell ref="A41:G41"/>
  </mergeCells>
  <printOptions/>
  <pageMargins left="0.75" right="0.75" top="1" bottom="1" header="0" footer="0"/>
  <pageSetup horizontalDpi="1200" verticalDpi="1200" orientation="portrait" paperSize="9" scale="82" r:id="rId4"/>
  <rowBreaks count="1" manualBreakCount="1">
    <brk id="46" max="6" man="1"/>
  </rowBreaks>
  <drawing r:id="rId3"/>
  <legacyDrawing r:id="rId2"/>
</worksheet>
</file>

<file path=xl/worksheets/sheet10.xml><?xml version="1.0" encoding="utf-8"?>
<worksheet xmlns="http://schemas.openxmlformats.org/spreadsheetml/2006/main" xmlns:r="http://schemas.openxmlformats.org/officeDocument/2006/relationships">
  <sheetPr>
    <tabColor theme="0"/>
  </sheetPr>
  <dimension ref="A2:C6"/>
  <sheetViews>
    <sheetView zoomScalePageLayoutView="0" workbookViewId="0" topLeftCell="A1">
      <selection activeCell="A4" sqref="A4:C6"/>
    </sheetView>
  </sheetViews>
  <sheetFormatPr defaultColWidth="11.00390625" defaultRowHeight="15"/>
  <cols>
    <col min="1" max="1" width="16.625" style="0" bestFit="1" customWidth="1"/>
  </cols>
  <sheetData>
    <row r="2" spans="1:2" ht="21.75" thickBot="1">
      <c r="A2" s="283" t="s">
        <v>235</v>
      </c>
      <c r="B2" s="306">
        <v>1</v>
      </c>
    </row>
    <row r="3" ht="15.75" thickTop="1"/>
    <row r="4" spans="1:3" ht="21">
      <c r="A4" s="92" t="s">
        <v>236</v>
      </c>
      <c r="B4" s="84" t="s">
        <v>111</v>
      </c>
      <c r="C4" s="84"/>
    </row>
    <row r="5" spans="1:3" ht="21">
      <c r="A5" s="72">
        <v>15000</v>
      </c>
      <c r="B5" s="84" t="s">
        <v>112</v>
      </c>
      <c r="C5" s="84" t="s">
        <v>111</v>
      </c>
    </row>
    <row r="6" spans="1:3" ht="21">
      <c r="A6" s="84"/>
      <c r="B6" s="84"/>
      <c r="C6" s="84" t="s">
        <v>112</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Hoja15">
    <tabColor theme="0"/>
    <pageSetUpPr fitToPage="1"/>
  </sheetPr>
  <dimension ref="A3:L39"/>
  <sheetViews>
    <sheetView showGridLines="0" showZeros="0" view="pageBreakPreview" zoomScale="75" zoomScaleSheetLayoutView="75" zoomScalePageLayoutView="75" workbookViewId="0" topLeftCell="A13">
      <selection activeCell="F18" sqref="F18"/>
    </sheetView>
  </sheetViews>
  <sheetFormatPr defaultColWidth="11.00390625" defaultRowHeight="15"/>
  <cols>
    <col min="1" max="1" width="8.00390625" style="0" customWidth="1"/>
    <col min="2" max="2" width="23.50390625" style="0" customWidth="1"/>
    <col min="3" max="3" width="18.00390625" style="0" customWidth="1"/>
    <col min="4" max="4" width="11.875" style="0" bestFit="1" customWidth="1"/>
    <col min="6" max="6" width="16.875" style="0" customWidth="1"/>
    <col min="7" max="7" width="20.875" style="0" customWidth="1"/>
    <col min="9" max="9" width="12.00390625" style="0" customWidth="1"/>
    <col min="10" max="10" width="18.50390625" style="0" customWidth="1"/>
    <col min="11" max="11" width="16.00390625" style="0" customWidth="1"/>
    <col min="12" max="12" width="22.375" style="0" customWidth="1"/>
    <col min="13" max="14" width="11.00390625" style="0" customWidth="1"/>
  </cols>
  <sheetData>
    <row r="1" ht="32.25" customHeight="1"/>
    <row r="2" ht="89.25" customHeight="1"/>
    <row r="3" spans="1:11" s="84" customFormat="1" ht="22.5">
      <c r="A3" s="393" t="s">
        <v>79</v>
      </c>
      <c r="B3" s="393"/>
      <c r="C3" s="413"/>
      <c r="D3" s="414"/>
      <c r="E3" s="414"/>
      <c r="F3" s="414"/>
      <c r="G3" s="414"/>
      <c r="H3" s="414"/>
      <c r="I3" s="414"/>
      <c r="J3" s="414"/>
      <c r="K3" s="415"/>
    </row>
    <row r="4" spans="1:11" s="84" customFormat="1" ht="33.75" customHeight="1">
      <c r="A4" s="393" t="s">
        <v>80</v>
      </c>
      <c r="B4" s="393"/>
      <c r="C4" s="394"/>
      <c r="D4" s="395"/>
      <c r="E4" s="395"/>
      <c r="F4" s="396"/>
      <c r="G4" s="397" t="s">
        <v>260</v>
      </c>
      <c r="H4" s="390"/>
      <c r="I4" s="390"/>
      <c r="J4" s="398"/>
      <c r="K4" s="399"/>
    </row>
    <row r="5" spans="1:11" s="84" customFormat="1" ht="21">
      <c r="A5" s="389" t="s">
        <v>96</v>
      </c>
      <c r="B5" s="389"/>
      <c r="C5" s="389"/>
      <c r="D5" s="389"/>
      <c r="E5" s="389"/>
      <c r="F5" s="260"/>
      <c r="G5" s="390">
        <f>IF(F5=PARÁMETROS!$B$4,"Código de la Autorización Ambiental integrada","")</f>
      </c>
      <c r="H5" s="390"/>
      <c r="I5" s="390"/>
      <c r="J5" s="390"/>
      <c r="K5" s="132"/>
    </row>
    <row r="6" spans="1:12" s="84" customFormat="1" ht="21.75" thickBot="1">
      <c r="A6" s="261"/>
      <c r="B6" s="282" t="s">
        <v>76</v>
      </c>
      <c r="C6" s="262"/>
      <c r="D6" s="261"/>
      <c r="E6" s="261"/>
      <c r="F6" s="261"/>
      <c r="G6" s="310"/>
      <c r="H6" s="324" t="s">
        <v>279</v>
      </c>
      <c r="I6" s="324"/>
      <c r="J6" s="391"/>
      <c r="K6" s="392"/>
      <c r="L6" s="94"/>
    </row>
    <row r="7" spans="1:12" s="77" customFormat="1" ht="17.25" customHeight="1" thickTop="1">
      <c r="A7" s="418" t="s">
        <v>77</v>
      </c>
      <c r="B7" s="418"/>
      <c r="C7" s="92"/>
      <c r="D7" s="92"/>
      <c r="E7" s="419" t="str">
        <f>INSTRUCCIONES!C6</f>
        <v>Impresión en offset de bobinas por calor &gt; 15 t/año</v>
      </c>
      <c r="F7" s="419"/>
      <c r="G7" s="419"/>
      <c r="H7" s="419"/>
      <c r="I7" s="419"/>
      <c r="J7" s="419"/>
      <c r="K7" s="420"/>
      <c r="L7" s="92"/>
    </row>
    <row r="8" spans="1:12" s="77" customFormat="1" ht="19.5" customHeight="1">
      <c r="A8" s="418"/>
      <c r="B8" s="418"/>
      <c r="C8" s="168">
        <f>INSTRUCCIONES!A6</f>
        <v>1</v>
      </c>
      <c r="D8" s="168" t="str">
        <f>INSTRUCCIONES!B6</f>
        <v>-</v>
      </c>
      <c r="E8" s="419"/>
      <c r="F8" s="419"/>
      <c r="G8" s="419"/>
      <c r="H8" s="419"/>
      <c r="I8" s="419"/>
      <c r="J8" s="419"/>
      <c r="K8" s="420"/>
      <c r="L8" s="92"/>
    </row>
    <row r="9" spans="1:12" s="77" customFormat="1" ht="19.5" customHeight="1">
      <c r="A9" s="133"/>
      <c r="B9" s="89"/>
      <c r="C9" s="92"/>
      <c r="D9" s="92"/>
      <c r="E9" s="92"/>
      <c r="F9" s="92"/>
      <c r="G9" s="92"/>
      <c r="H9" s="92"/>
      <c r="I9" s="95"/>
      <c r="J9" s="95"/>
      <c r="K9" s="134"/>
      <c r="L9" s="92"/>
    </row>
    <row r="10" spans="1:12" s="77" customFormat="1" ht="20.25" customHeight="1">
      <c r="A10" s="133"/>
      <c r="B10" s="24" t="s">
        <v>78</v>
      </c>
      <c r="C10" s="89"/>
      <c r="D10" s="89"/>
      <c r="E10" s="89"/>
      <c r="F10" s="89"/>
      <c r="G10" s="89"/>
      <c r="H10" s="24"/>
      <c r="I10" s="92"/>
      <c r="J10" s="92"/>
      <c r="K10" s="101" t="s">
        <v>22</v>
      </c>
      <c r="L10" s="92"/>
    </row>
    <row r="11" spans="1:11" ht="19.5" customHeight="1">
      <c r="A11" s="133"/>
      <c r="B11" s="89"/>
      <c r="C11" s="100"/>
      <c r="D11" s="92"/>
      <c r="E11" s="92"/>
      <c r="F11" s="92"/>
      <c r="G11" s="89"/>
      <c r="H11" s="24"/>
      <c r="I11" s="92"/>
      <c r="J11" s="92"/>
      <c r="K11" s="151" t="s">
        <v>21</v>
      </c>
    </row>
    <row r="12" spans="1:11" s="77" customFormat="1" ht="28.5" customHeight="1">
      <c r="A12" s="133"/>
      <c r="B12" s="152"/>
      <c r="C12" s="427"/>
      <c r="D12" s="427"/>
      <c r="E12" s="427"/>
      <c r="F12" s="427"/>
      <c r="G12" s="427"/>
      <c r="H12" s="427"/>
      <c r="I12" s="427"/>
      <c r="J12" s="427"/>
      <c r="K12" s="136"/>
    </row>
    <row r="13" spans="1:11" s="77" customFormat="1" ht="25.5" customHeight="1" thickBot="1">
      <c r="A13" s="135"/>
      <c r="B13" s="121"/>
      <c r="C13" s="384"/>
      <c r="D13" s="384"/>
      <c r="E13" s="384"/>
      <c r="F13" s="384"/>
      <c r="G13" s="384"/>
      <c r="H13" s="384"/>
      <c r="I13" s="384"/>
      <c r="J13" s="384"/>
      <c r="K13" s="122"/>
    </row>
    <row r="14" spans="1:11" s="77" customFormat="1" ht="19.5" customHeight="1">
      <c r="A14" s="92"/>
      <c r="B14" s="89"/>
      <c r="C14" s="89"/>
      <c r="D14" s="89"/>
      <c r="E14" s="89"/>
      <c r="F14" s="92"/>
      <c r="G14" s="92"/>
      <c r="H14" s="92"/>
      <c r="I14" s="92"/>
      <c r="J14" s="92"/>
      <c r="K14" s="92"/>
    </row>
    <row r="15" spans="1:11" s="77" customFormat="1" ht="19.5" customHeight="1">
      <c r="A15"/>
      <c r="B15"/>
      <c r="C15"/>
      <c r="D15" s="20" t="s">
        <v>97</v>
      </c>
      <c r="E15" s="33"/>
      <c r="F15"/>
      <c r="G15"/>
      <c r="H15"/>
      <c r="I15"/>
      <c r="J15"/>
      <c r="K15"/>
    </row>
    <row r="16" spans="1:5" s="77" customFormat="1" ht="44.25" customHeight="1">
      <c r="A16" s="421" t="s">
        <v>64</v>
      </c>
      <c r="B16" s="400" t="s">
        <v>263</v>
      </c>
      <c r="C16" s="401"/>
      <c r="D16" s="226">
        <f>'I1'!N5</f>
        <v>0</v>
      </c>
      <c r="E16" s="125"/>
    </row>
    <row r="17" spans="1:5" s="77" customFormat="1" ht="44.25" customHeight="1">
      <c r="A17" s="422"/>
      <c r="B17" s="172" t="s">
        <v>124</v>
      </c>
      <c r="C17" s="86">
        <f>'I1'!N9</f>
        <v>0</v>
      </c>
      <c r="D17" s="227"/>
      <c r="E17" s="87"/>
    </row>
    <row r="18" spans="1:5" s="77" customFormat="1" ht="41.25" customHeight="1">
      <c r="A18" s="422"/>
      <c r="B18" s="308" t="s">
        <v>267</v>
      </c>
      <c r="C18" s="86">
        <f>'I1'!N35</f>
        <v>0</v>
      </c>
      <c r="D18" s="227"/>
      <c r="E18" s="87"/>
    </row>
    <row r="19" spans="1:5" s="77" customFormat="1" ht="29.25" customHeight="1">
      <c r="A19" s="423"/>
      <c r="B19" s="172" t="s">
        <v>125</v>
      </c>
      <c r="C19" s="86">
        <f>'I1'!N51</f>
        <v>0</v>
      </c>
      <c r="D19" s="227"/>
      <c r="E19" s="87"/>
    </row>
    <row r="20" spans="1:11" s="77" customFormat="1" ht="48" customHeight="1">
      <c r="A20" s="173" t="s">
        <v>34</v>
      </c>
      <c r="B20" s="400" t="s">
        <v>254</v>
      </c>
      <c r="C20" s="401"/>
      <c r="D20" s="226">
        <f>'I2'!M4</f>
        <v>0</v>
      </c>
      <c r="E20" s="89"/>
      <c r="F20" s="402" t="s">
        <v>246</v>
      </c>
      <c r="G20" s="403"/>
      <c r="H20" s="407" t="s">
        <v>68</v>
      </c>
      <c r="I20" s="408"/>
      <c r="J20" s="409"/>
      <c r="K20" s="88">
        <f>D16+D20</f>
        <v>0</v>
      </c>
    </row>
    <row r="21" spans="1:11" s="77" customFormat="1" ht="40.5" customHeight="1">
      <c r="A21" s="424" t="s">
        <v>35</v>
      </c>
      <c r="B21" s="400" t="s">
        <v>264</v>
      </c>
      <c r="C21" s="401"/>
      <c r="D21" s="226">
        <f>'O1'!T3</f>
        <v>0</v>
      </c>
      <c r="E21" s="125"/>
      <c r="F21" s="402" t="s">
        <v>247</v>
      </c>
      <c r="G21" s="403"/>
      <c r="H21" s="407" t="s">
        <v>69</v>
      </c>
      <c r="I21" s="408"/>
      <c r="J21" s="409"/>
      <c r="K21" s="88">
        <f>D16-D28</f>
        <v>0</v>
      </c>
    </row>
    <row r="22" spans="1:11" s="77" customFormat="1" ht="29.25" customHeight="1">
      <c r="A22" s="425"/>
      <c r="B22" s="172" t="s">
        <v>124</v>
      </c>
      <c r="C22" s="126">
        <f>'O1'!T6</f>
        <v>0</v>
      </c>
      <c r="D22" s="90"/>
      <c r="E22" s="90"/>
      <c r="F22" s="402" t="s">
        <v>248</v>
      </c>
      <c r="G22" s="403"/>
      <c r="H22" s="404" t="s">
        <v>70</v>
      </c>
      <c r="I22" s="405"/>
      <c r="J22" s="406"/>
      <c r="K22" s="96">
        <f>D16-D21-D25-D26-D27-D28</f>
        <v>0</v>
      </c>
    </row>
    <row r="23" spans="1:11" s="77" customFormat="1" ht="40.5" customHeight="1">
      <c r="A23" s="425"/>
      <c r="B23" s="308" t="s">
        <v>267</v>
      </c>
      <c r="C23" s="126">
        <f>'O1'!T40</f>
        <v>0</v>
      </c>
      <c r="D23" s="90"/>
      <c r="E23" s="90"/>
      <c r="F23" s="402" t="s">
        <v>65</v>
      </c>
      <c r="G23" s="403"/>
      <c r="H23" s="404" t="s">
        <v>67</v>
      </c>
      <c r="I23" s="405"/>
      <c r="J23" s="406"/>
      <c r="K23" s="97">
        <f>IF(D16+D20&gt;0,K22/(D16+D20),0)</f>
        <v>0</v>
      </c>
    </row>
    <row r="24" spans="1:11" s="77" customFormat="1" ht="44.25" customHeight="1">
      <c r="A24" s="426"/>
      <c r="B24" s="172" t="s">
        <v>125</v>
      </c>
      <c r="C24" s="126">
        <f>'O1'!T60</f>
        <v>0</v>
      </c>
      <c r="D24" s="90"/>
      <c r="E24" s="90"/>
      <c r="F24" s="402" t="s">
        <v>249</v>
      </c>
      <c r="G24" s="403"/>
      <c r="H24" s="404" t="s">
        <v>66</v>
      </c>
      <c r="I24" s="405"/>
      <c r="J24" s="406"/>
      <c r="K24" s="86">
        <f>K22+D21</f>
        <v>0</v>
      </c>
    </row>
    <row r="25" spans="1:5" s="77" customFormat="1" ht="44.25" customHeight="1">
      <c r="A25" s="173" t="s">
        <v>37</v>
      </c>
      <c r="B25" s="400" t="s">
        <v>255</v>
      </c>
      <c r="C25" s="401"/>
      <c r="D25" s="226">
        <f>'O5'!L4</f>
        <v>0</v>
      </c>
      <c r="E25" s="89"/>
    </row>
    <row r="26" spans="1:5" s="77" customFormat="1" ht="44.25" customHeight="1" thickBot="1">
      <c r="A26" s="173" t="s">
        <v>38</v>
      </c>
      <c r="B26" s="400" t="s">
        <v>39</v>
      </c>
      <c r="C26" s="401"/>
      <c r="D26" s="226">
        <f>'O6'!I4</f>
        <v>0</v>
      </c>
      <c r="E26" s="89"/>
    </row>
    <row r="27" spans="1:11" s="77" customFormat="1" ht="62.25" customHeight="1">
      <c r="A27" s="173" t="s">
        <v>40</v>
      </c>
      <c r="B27" s="400" t="s">
        <v>256</v>
      </c>
      <c r="C27" s="401"/>
      <c r="D27" s="226">
        <f>'O7'!K4</f>
        <v>0</v>
      </c>
      <c r="E27" s="89"/>
      <c r="G27" s="410" t="s">
        <v>47</v>
      </c>
      <c r="H27" s="411"/>
      <c r="I27" s="411"/>
      <c r="J27" s="411"/>
      <c r="K27" s="412"/>
    </row>
    <row r="28" spans="1:11" s="91" customFormat="1" ht="44.25" customHeight="1">
      <c r="A28" s="173" t="s">
        <v>41</v>
      </c>
      <c r="B28" s="400" t="s">
        <v>42</v>
      </c>
      <c r="C28" s="401"/>
      <c r="D28" s="226">
        <f>'O8'!M3</f>
        <v>0</v>
      </c>
      <c r="E28" s="89"/>
      <c r="F28" s="77"/>
      <c r="G28" s="142" t="str">
        <f>IF(K21&lt;PARÁMETROS!$A$5,"No se supera el umbral de consumo para esta actividad",0)</f>
        <v>No se supera el umbral de consumo para esta actividad</v>
      </c>
      <c r="H28" s="144"/>
      <c r="I28" s="144"/>
      <c r="J28" s="144"/>
      <c r="K28" s="145"/>
    </row>
    <row r="29" spans="1:12" s="91" customFormat="1" ht="27.75" customHeight="1">
      <c r="A29" s="102"/>
      <c r="B29" s="143"/>
      <c r="C29" s="143"/>
      <c r="D29" s="87"/>
      <c r="E29" s="89"/>
      <c r="F29" s="77"/>
      <c r="G29" s="142" t="str">
        <f>IF(K21=0,"No se han introducido datos de consumo","")</f>
        <v>No se han introducido datos de consumo</v>
      </c>
      <c r="H29" s="144"/>
      <c r="I29" s="144"/>
      <c r="J29" s="144"/>
      <c r="K29" s="145"/>
      <c r="L29" s="89"/>
    </row>
    <row r="30" spans="1:12" s="91" customFormat="1" ht="36.75" customHeight="1">
      <c r="A30" s="77"/>
      <c r="B30" s="77"/>
      <c r="C30" s="77"/>
      <c r="D30" s="77"/>
      <c r="E30" s="77"/>
      <c r="F30" s="77"/>
      <c r="G30" s="138" t="s">
        <v>48</v>
      </c>
      <c r="H30" s="92"/>
      <c r="I30" s="130">
        <f>IF(D21&gt;0,IF(SUM('O1'!$W24:$W304)&gt;=1,"NO",IF(SUM('O1'!X43:'O1'!X98)&gt;=1,0,"SI")),0)</f>
        <v>0</v>
      </c>
      <c r="J30" s="428" t="str">
        <f>IF(D21=0,"No hay datos de emisiones canalizadas",IF(SUM('O1'!X39:X75)&gt;=1,"No es posible evaluar el cumplimiento de canalizadas",0))</f>
        <v>No hay datos de emisiones canalizadas</v>
      </c>
      <c r="K30" s="429"/>
      <c r="L30" s="89"/>
    </row>
    <row r="31" spans="1:12" s="91" customFormat="1" ht="30" customHeight="1" thickBot="1">
      <c r="A31" s="77"/>
      <c r="B31" s="210"/>
      <c r="C31" s="211" t="s">
        <v>253</v>
      </c>
      <c r="D31" s="209">
        <v>0.3</v>
      </c>
      <c r="E31" s="224" t="s">
        <v>238</v>
      </c>
      <c r="F31" s="208"/>
      <c r="G31" s="256" t="s">
        <v>49</v>
      </c>
      <c r="H31" s="93"/>
      <c r="I31" s="259">
        <f>IF(K23&gt;0,IF($K$23&gt;$D$31,"NO","SI"),"")</f>
      </c>
      <c r="J31" s="416" t="str">
        <f>IF(K22=0,"no hay datos",IF(K23&lt;0,"error datos, las emisiones difusas no pueden ser negativas",""))</f>
        <v>no hay datos</v>
      </c>
      <c r="K31" s="417"/>
      <c r="L31" s="89"/>
    </row>
    <row r="32" spans="1:12" s="77" customFormat="1" ht="44.25" customHeight="1" thickBot="1">
      <c r="A32" s="212" t="s">
        <v>116</v>
      </c>
      <c r="B32" s="141"/>
      <c r="C32" s="141"/>
      <c r="D32" s="141"/>
      <c r="E32" s="141"/>
      <c r="F32" s="141"/>
      <c r="G32" s="141"/>
      <c r="H32" s="141"/>
      <c r="I32" s="141"/>
      <c r="J32" s="146"/>
      <c r="K32" s="141"/>
      <c r="L32" s="131"/>
    </row>
    <row r="33" spans="1:11" ht="33.75" customHeight="1">
      <c r="A33" s="120" t="s">
        <v>117</v>
      </c>
      <c r="B33" s="92"/>
      <c r="C33" s="132"/>
      <c r="D33" s="132"/>
      <c r="E33" s="89"/>
      <c r="F33" s="89"/>
      <c r="G33" s="89"/>
      <c r="H33" s="89"/>
      <c r="I33" s="89"/>
      <c r="J33" s="89"/>
      <c r="K33" s="265"/>
    </row>
    <row r="34" spans="1:11" ht="33.75" customHeight="1">
      <c r="A34" s="98"/>
      <c r="B34" s="266"/>
      <c r="C34" s="132" t="s">
        <v>118</v>
      </c>
      <c r="D34" s="132"/>
      <c r="E34" s="383"/>
      <c r="F34" s="384"/>
      <c r="G34" s="384"/>
      <c r="H34" s="384"/>
      <c r="I34" s="384"/>
      <c r="J34" s="384"/>
      <c r="K34" s="385"/>
    </row>
    <row r="35" spans="1:11" ht="33.75" customHeight="1" thickBot="1">
      <c r="A35" s="267"/>
      <c r="B35" s="268"/>
      <c r="C35" s="269" t="s">
        <v>119</v>
      </c>
      <c r="D35" s="269"/>
      <c r="E35" s="147"/>
      <c r="F35" s="148"/>
      <c r="G35" s="269" t="s">
        <v>120</v>
      </c>
      <c r="H35" s="149"/>
      <c r="I35" s="150"/>
      <c r="J35" s="150"/>
      <c r="K35" s="270"/>
    </row>
    <row r="36" spans="1:11" ht="33.75" customHeight="1" thickBot="1">
      <c r="A36" s="295" t="s">
        <v>261</v>
      </c>
      <c r="B36" s="271"/>
      <c r="C36" s="272"/>
      <c r="D36" s="273"/>
      <c r="E36" s="274"/>
      <c r="F36" s="274"/>
      <c r="G36" s="273"/>
      <c r="H36" s="274"/>
      <c r="I36" s="274"/>
      <c r="J36" s="274"/>
      <c r="K36" s="275"/>
    </row>
    <row r="37" spans="1:11" ht="33.75" customHeight="1">
      <c r="A37" s="386" t="s">
        <v>101</v>
      </c>
      <c r="B37" s="387"/>
      <c r="C37" s="387"/>
      <c r="D37" s="387"/>
      <c r="E37" s="387"/>
      <c r="F37" s="387"/>
      <c r="G37" s="387"/>
      <c r="H37" s="387"/>
      <c r="I37" s="387"/>
      <c r="J37" s="387"/>
      <c r="K37" s="388"/>
    </row>
    <row r="38" spans="1:11" ht="33.75" customHeight="1">
      <c r="A38" s="296" t="s">
        <v>3</v>
      </c>
      <c r="B38" s="276"/>
      <c r="C38" s="277"/>
      <c r="D38" s="278"/>
      <c r="E38" s="278"/>
      <c r="F38" s="122"/>
      <c r="G38" s="279" t="s">
        <v>262</v>
      </c>
      <c r="H38" s="280"/>
      <c r="I38" s="281"/>
      <c r="J38" s="281"/>
      <c r="K38" s="297"/>
    </row>
    <row r="39" spans="1:11" ht="33.75" customHeight="1" thickBot="1">
      <c r="A39" s="298"/>
      <c r="B39" s="299"/>
      <c r="C39" s="299"/>
      <c r="D39" s="299"/>
      <c r="E39" s="299"/>
      <c r="F39" s="299"/>
      <c r="G39" s="299"/>
      <c r="H39" s="300"/>
      <c r="I39" s="301"/>
      <c r="J39" s="301"/>
      <c r="K39" s="302"/>
    </row>
    <row r="40" ht="33.75" customHeight="1"/>
  </sheetData>
  <sheetProtection/>
  <mergeCells count="37">
    <mergeCell ref="J31:K31"/>
    <mergeCell ref="A7:B8"/>
    <mergeCell ref="E7:K8"/>
    <mergeCell ref="B21:C21"/>
    <mergeCell ref="C13:J13"/>
    <mergeCell ref="A16:A19"/>
    <mergeCell ref="A21:A24"/>
    <mergeCell ref="F24:G24"/>
    <mergeCell ref="C12:J12"/>
    <mergeCell ref="J30:K30"/>
    <mergeCell ref="H23:J23"/>
    <mergeCell ref="G27:K27"/>
    <mergeCell ref="C3:K3"/>
    <mergeCell ref="B16:C16"/>
    <mergeCell ref="H22:J22"/>
    <mergeCell ref="B25:C25"/>
    <mergeCell ref="F23:G23"/>
    <mergeCell ref="B28:C28"/>
    <mergeCell ref="F20:G20"/>
    <mergeCell ref="F21:G21"/>
    <mergeCell ref="F22:G22"/>
    <mergeCell ref="B27:C27"/>
    <mergeCell ref="H24:J24"/>
    <mergeCell ref="B20:C20"/>
    <mergeCell ref="H20:J20"/>
    <mergeCell ref="H21:J21"/>
    <mergeCell ref="B26:C26"/>
    <mergeCell ref="E34:K34"/>
    <mergeCell ref="A37:K37"/>
    <mergeCell ref="A5:E5"/>
    <mergeCell ref="G5:J5"/>
    <mergeCell ref="J6:K6"/>
    <mergeCell ref="A3:B3"/>
    <mergeCell ref="A4:B4"/>
    <mergeCell ref="C4:F4"/>
    <mergeCell ref="G4:I4"/>
    <mergeCell ref="J4:K4"/>
  </mergeCells>
  <conditionalFormatting sqref="I30">
    <cfRule type="expression" priority="6" dxfId="2" stopIfTrue="1">
      <formula>"NO"</formula>
    </cfRule>
  </conditionalFormatting>
  <conditionalFormatting sqref="K5">
    <cfRule type="expression" priority="1" dxfId="10" stopIfTrue="1">
      <formula>$F$5="SÍ"</formula>
    </cfRule>
    <cfRule type="expression" priority="2" dxfId="10" stopIfTrue="1">
      <formula>$F$4="SÍ"</formula>
    </cfRule>
  </conditionalFormatting>
  <dataValidations count="1">
    <dataValidation type="list" allowBlank="1" showInputMessage="1" showErrorMessage="1" sqref="F5">
      <formula1>#REF!</formula1>
    </dataValidation>
  </dataValidations>
  <printOptions horizontalCentered="1" verticalCentered="1"/>
  <pageMargins left="0.3937007874015748" right="0.3937007874015748" top="0.3937007874015748" bottom="0.3937007874015748" header="0" footer="0"/>
  <pageSetup fitToHeight="1" fitToWidth="1" horizontalDpi="600" verticalDpi="600" orientation="portrait" paperSize="9" scale="52" r:id="rId5"/>
  <drawing r:id="rId3"/>
  <legacyDrawing r:id="rId2"/>
  <legacyDrawingHF r:id="rId4"/>
</worksheet>
</file>

<file path=xl/worksheets/sheet12.xml><?xml version="1.0" encoding="utf-8"?>
<worksheet xmlns="http://schemas.openxmlformats.org/spreadsheetml/2006/main" xmlns:r="http://schemas.openxmlformats.org/officeDocument/2006/relationships">
  <sheetPr>
    <tabColor theme="0"/>
  </sheetPr>
  <dimension ref="A1:C57"/>
  <sheetViews>
    <sheetView zoomScalePageLayoutView="0" workbookViewId="0" topLeftCell="A1">
      <selection activeCell="B25" sqref="B25"/>
    </sheetView>
  </sheetViews>
  <sheetFormatPr defaultColWidth="11.00390625" defaultRowHeight="15"/>
  <cols>
    <col min="1" max="1" width="36.25390625" style="0" bestFit="1" customWidth="1"/>
    <col min="2" max="2" width="22.625" style="0" bestFit="1" customWidth="1"/>
  </cols>
  <sheetData>
    <row r="1" ht="15">
      <c r="A1" t="s">
        <v>126</v>
      </c>
    </row>
    <row r="2" ht="15">
      <c r="A2" t="s">
        <v>127</v>
      </c>
    </row>
    <row r="3" ht="15">
      <c r="A3" t="s">
        <v>128</v>
      </c>
    </row>
    <row r="4" spans="1:3" ht="15">
      <c r="A4" t="s">
        <v>129</v>
      </c>
      <c r="B4">
        <f>PGD!J6</f>
        <v>0</v>
      </c>
      <c r="C4" t="s">
        <v>130</v>
      </c>
    </row>
    <row r="5" spans="1:3" ht="15">
      <c r="A5" t="s">
        <v>131</v>
      </c>
      <c r="B5" s="127">
        <f>PARÁMETROS!B2</f>
        <v>1</v>
      </c>
      <c r="C5" t="s">
        <v>132</v>
      </c>
    </row>
    <row r="6" spans="1:3" ht="15">
      <c r="A6" t="s">
        <v>133</v>
      </c>
      <c r="B6" s="127">
        <f>PGD!C6</f>
        <v>0</v>
      </c>
      <c r="C6" t="s">
        <v>134</v>
      </c>
    </row>
    <row r="7" spans="1:3" ht="15">
      <c r="A7" t="s">
        <v>135</v>
      </c>
      <c r="B7" s="127">
        <f>PGD!D16</f>
        <v>0</v>
      </c>
      <c r="C7" t="s">
        <v>136</v>
      </c>
    </row>
    <row r="8" spans="1:3" ht="15">
      <c r="A8" t="s">
        <v>137</v>
      </c>
      <c r="B8" s="127">
        <f>PGD!C18</f>
        <v>0</v>
      </c>
      <c r="C8" t="s">
        <v>138</v>
      </c>
    </row>
    <row r="9" spans="1:3" ht="15">
      <c r="A9" t="s">
        <v>139</v>
      </c>
      <c r="B9" s="127">
        <f>PGD!C19</f>
        <v>0</v>
      </c>
      <c r="C9" t="s">
        <v>140</v>
      </c>
    </row>
    <row r="10" spans="1:3" ht="15">
      <c r="A10" t="s">
        <v>141</v>
      </c>
      <c r="B10" s="127">
        <f>PGD!D20</f>
        <v>0</v>
      </c>
      <c r="C10" t="s">
        <v>142</v>
      </c>
    </row>
    <row r="11" spans="1:3" ht="15">
      <c r="A11" t="s">
        <v>143</v>
      </c>
      <c r="B11" s="128">
        <f>PGD!D21</f>
        <v>0</v>
      </c>
      <c r="C11" t="s">
        <v>144</v>
      </c>
    </row>
    <row r="12" spans="1:3" ht="15">
      <c r="A12" t="s">
        <v>145</v>
      </c>
      <c r="B12" s="127">
        <f>PGD!C23</f>
        <v>0</v>
      </c>
      <c r="C12" t="s">
        <v>146</v>
      </c>
    </row>
    <row r="13" spans="1:3" ht="15">
      <c r="A13" t="s">
        <v>147</v>
      </c>
      <c r="B13" s="127">
        <f>PGD!C24</f>
        <v>0</v>
      </c>
      <c r="C13" t="s">
        <v>148</v>
      </c>
    </row>
    <row r="14" spans="1:3" ht="15">
      <c r="A14" t="s">
        <v>149</v>
      </c>
      <c r="B14" s="127">
        <f>PGD!D25</f>
        <v>0</v>
      </c>
      <c r="C14" t="s">
        <v>150</v>
      </c>
    </row>
    <row r="15" spans="1:3" ht="15">
      <c r="A15" t="s">
        <v>151</v>
      </c>
      <c r="B15" s="127">
        <f>PGD!D26</f>
        <v>0</v>
      </c>
      <c r="C15" t="s">
        <v>152</v>
      </c>
    </row>
    <row r="16" spans="1:3" ht="15">
      <c r="A16" t="s">
        <v>153</v>
      </c>
      <c r="B16" s="127">
        <f>PGD!D27</f>
        <v>0</v>
      </c>
      <c r="C16" t="s">
        <v>154</v>
      </c>
    </row>
    <row r="17" spans="1:3" ht="15">
      <c r="A17" t="s">
        <v>155</v>
      </c>
      <c r="B17" s="127">
        <f>PGD!D28</f>
        <v>0</v>
      </c>
      <c r="C17" t="s">
        <v>156</v>
      </c>
    </row>
    <row r="18" spans="1:3" ht="15">
      <c r="A18" t="s">
        <v>157</v>
      </c>
      <c r="B18" s="127">
        <f>PGD!K21</f>
        <v>0</v>
      </c>
      <c r="C18" t="s">
        <v>158</v>
      </c>
    </row>
    <row r="19" spans="1:3" ht="15">
      <c r="A19" t="s">
        <v>159</v>
      </c>
      <c r="B19" s="128">
        <f>PGD!K22</f>
        <v>0</v>
      </c>
      <c r="C19" t="s">
        <v>160</v>
      </c>
    </row>
    <row r="20" spans="1:3" ht="15">
      <c r="A20" t="s">
        <v>161</v>
      </c>
      <c r="B20" s="128">
        <f>PGD!K20</f>
        <v>0</v>
      </c>
      <c r="C20" t="s">
        <v>162</v>
      </c>
    </row>
    <row r="21" spans="1:3" ht="15">
      <c r="A21" s="13" t="s">
        <v>163</v>
      </c>
      <c r="C21" t="s">
        <v>164</v>
      </c>
    </row>
    <row r="22" spans="1:3" ht="15">
      <c r="A22" s="13" t="s">
        <v>165</v>
      </c>
      <c r="C22" t="s">
        <v>166</v>
      </c>
    </row>
    <row r="23" spans="1:3" ht="15">
      <c r="A23" s="13" t="s">
        <v>167</v>
      </c>
      <c r="C23" t="s">
        <v>168</v>
      </c>
    </row>
    <row r="24" spans="1:3" ht="15">
      <c r="A24" t="s">
        <v>169</v>
      </c>
      <c r="B24" t="str">
        <f>IF(EXACT(K28,"NO"),"DR","ET")</f>
        <v>ET</v>
      </c>
      <c r="C24" t="s">
        <v>170</v>
      </c>
    </row>
    <row r="25" spans="1:3" ht="15">
      <c r="A25" s="129" t="s">
        <v>171</v>
      </c>
      <c r="B25" s="129" t="s">
        <v>172</v>
      </c>
      <c r="C25" s="129" t="s">
        <v>173</v>
      </c>
    </row>
    <row r="26" spans="1:3" ht="15">
      <c r="A26" s="129" t="s">
        <v>174</v>
      </c>
      <c r="B26" s="129" t="s">
        <v>175</v>
      </c>
      <c r="C26" s="129" t="s">
        <v>176</v>
      </c>
    </row>
    <row r="27" spans="1:3" ht="15">
      <c r="A27" s="129" t="s">
        <v>177</v>
      </c>
      <c r="B27" s="129"/>
      <c r="C27" s="129" t="s">
        <v>178</v>
      </c>
    </row>
    <row r="28" spans="1:3" ht="15">
      <c r="A28" s="129" t="s">
        <v>179</v>
      </c>
      <c r="B28" s="129" t="s">
        <v>175</v>
      </c>
      <c r="C28" s="129" t="s">
        <v>180</v>
      </c>
    </row>
    <row r="29" spans="1:3" ht="15">
      <c r="A29" s="129" t="s">
        <v>181</v>
      </c>
      <c r="B29" s="129"/>
      <c r="C29" s="129" t="s">
        <v>182</v>
      </c>
    </row>
    <row r="30" spans="1:3" ht="15">
      <c r="A30" t="s">
        <v>183</v>
      </c>
      <c r="C30" t="s">
        <v>184</v>
      </c>
    </row>
    <row r="31" spans="1:3" ht="15">
      <c r="A31" t="s">
        <v>185</v>
      </c>
      <c r="C31" t="s">
        <v>186</v>
      </c>
    </row>
    <row r="32" spans="1:3" ht="15">
      <c r="A32" t="s">
        <v>187</v>
      </c>
      <c r="C32" t="s">
        <v>188</v>
      </c>
    </row>
    <row r="33" spans="1:3" ht="15">
      <c r="A33" t="s">
        <v>189</v>
      </c>
      <c r="C33" t="s">
        <v>190</v>
      </c>
    </row>
    <row r="34" spans="1:3" ht="15">
      <c r="A34" s="129" t="s">
        <v>191</v>
      </c>
      <c r="B34" s="129" t="s">
        <v>192</v>
      </c>
      <c r="C34" s="129" t="s">
        <v>193</v>
      </c>
    </row>
    <row r="35" spans="1:3" ht="15">
      <c r="A35" s="129" t="s">
        <v>194</v>
      </c>
      <c r="B35" s="129" t="s">
        <v>195</v>
      </c>
      <c r="C35" s="129" t="s">
        <v>196</v>
      </c>
    </row>
    <row r="36" spans="1:3" ht="15">
      <c r="A36" s="129" t="s">
        <v>197</v>
      </c>
      <c r="B36" s="129" t="s">
        <v>175</v>
      </c>
      <c r="C36" s="129" t="s">
        <v>198</v>
      </c>
    </row>
    <row r="37" spans="1:3" ht="15">
      <c r="A37" s="129" t="s">
        <v>199</v>
      </c>
      <c r="B37" s="129" t="s">
        <v>172</v>
      </c>
      <c r="C37" s="129" t="s">
        <v>200</v>
      </c>
    </row>
    <row r="38" spans="1:3" ht="15">
      <c r="A38" s="129" t="s">
        <v>201</v>
      </c>
      <c r="B38" s="129"/>
      <c r="C38" s="129" t="s">
        <v>202</v>
      </c>
    </row>
    <row r="39" ht="15">
      <c r="A39" t="s">
        <v>203</v>
      </c>
    </row>
    <row r="40" ht="15">
      <c r="A40" t="s">
        <v>204</v>
      </c>
    </row>
    <row r="41" spans="1:3" ht="15">
      <c r="A41" t="s">
        <v>205</v>
      </c>
      <c r="B41">
        <f>PGD!$J$6</f>
        <v>0</v>
      </c>
      <c r="C41" t="s">
        <v>206</v>
      </c>
    </row>
    <row r="42" spans="1:3" ht="15">
      <c r="A42" t="s">
        <v>207</v>
      </c>
      <c r="B42">
        <f>PARÁMETROS!$B$2</f>
        <v>1</v>
      </c>
      <c r="C42" t="s">
        <v>208</v>
      </c>
    </row>
    <row r="43" spans="1:3" ht="15">
      <c r="A43" t="s">
        <v>209</v>
      </c>
      <c r="B43">
        <f>PGD!$C$6</f>
        <v>0</v>
      </c>
      <c r="C43" t="s">
        <v>210</v>
      </c>
    </row>
    <row r="44" spans="1:3" ht="15">
      <c r="A44" t="s">
        <v>211</v>
      </c>
      <c r="B44">
        <f>'O1'!A23</f>
        <v>0</v>
      </c>
      <c r="C44" t="s">
        <v>212</v>
      </c>
    </row>
    <row r="45" spans="1:3" ht="15">
      <c r="A45" t="s">
        <v>213</v>
      </c>
      <c r="B45" t="e">
        <f>SUBSTITUTE(ROUND('O1'!#REF!,6),",",".")</f>
        <v>#REF!</v>
      </c>
      <c r="C45" t="s">
        <v>214</v>
      </c>
    </row>
    <row r="46" spans="1:3" ht="15">
      <c r="A46" t="s">
        <v>215</v>
      </c>
      <c r="B46" t="e">
        <f>SUBSTITUTE(ROUND('O1'!I7,6),",",".")</f>
        <v>#VALUE!</v>
      </c>
      <c r="C46" t="s">
        <v>216</v>
      </c>
    </row>
    <row r="47" spans="1:3" ht="15">
      <c r="A47" t="s">
        <v>217</v>
      </c>
      <c r="B47" t="e">
        <f>IF('O1'!#REF!="si","S",IF('O1'!#REF!="NO","N",""))</f>
        <v>#REF!</v>
      </c>
      <c r="C47" t="s">
        <v>218</v>
      </c>
    </row>
    <row r="48" spans="1:3" ht="15">
      <c r="A48" t="s">
        <v>219</v>
      </c>
      <c r="C48" t="s">
        <v>220</v>
      </c>
    </row>
    <row r="49" spans="1:3" ht="15">
      <c r="A49" t="s">
        <v>221</v>
      </c>
      <c r="B49" t="e">
        <f>SUBSTITUTE(ROUND('O1'!#REF!,6),",",".")</f>
        <v>#REF!</v>
      </c>
      <c r="C49" t="s">
        <v>222</v>
      </c>
    </row>
    <row r="50" spans="1:3" ht="15">
      <c r="A50" t="s">
        <v>223</v>
      </c>
      <c r="B50" t="e">
        <f>IF('O1'!#REF!="si","S",IF('O1'!#REF!="NO","N",""))</f>
        <v>#REF!</v>
      </c>
      <c r="C50" t="s">
        <v>224</v>
      </c>
    </row>
    <row r="51" spans="1:3" ht="15">
      <c r="A51" t="s">
        <v>225</v>
      </c>
      <c r="C51" t="s">
        <v>226</v>
      </c>
    </row>
    <row r="52" spans="1:3" ht="15">
      <c r="A52" t="s">
        <v>227</v>
      </c>
      <c r="C52" t="s">
        <v>228</v>
      </c>
    </row>
    <row r="53" spans="1:3" ht="15">
      <c r="A53" t="s">
        <v>229</v>
      </c>
      <c r="C53" t="s">
        <v>230</v>
      </c>
    </row>
    <row r="54" ht="15">
      <c r="A54" t="s">
        <v>231</v>
      </c>
    </row>
    <row r="55" ht="15">
      <c r="A55" t="s">
        <v>232</v>
      </c>
    </row>
    <row r="56" ht="15">
      <c r="A56" t="s">
        <v>233</v>
      </c>
    </row>
    <row r="57" ht="15">
      <c r="A57" t="s">
        <v>234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3:P29"/>
  <sheetViews>
    <sheetView showGridLines="0" view="pageBreakPreview" zoomScale="85" zoomScaleNormal="80" zoomScaleSheetLayoutView="85" zoomScalePageLayoutView="0" workbookViewId="0" topLeftCell="A1">
      <selection activeCell="A1" sqref="A1"/>
    </sheetView>
  </sheetViews>
  <sheetFormatPr defaultColWidth="11.00390625" defaultRowHeight="15"/>
  <cols>
    <col min="1" max="1" width="5.00390625" style="0" customWidth="1"/>
    <col min="2" max="2" width="4.375" style="0" customWidth="1"/>
  </cols>
  <sheetData>
    <row r="3" spans="1:12" ht="69" customHeight="1">
      <c r="A3" s="139"/>
      <c r="B3" s="139"/>
      <c r="C3" s="139"/>
      <c r="D3" s="139"/>
      <c r="E3" s="139"/>
      <c r="F3" s="139"/>
      <c r="G3" s="139"/>
      <c r="H3" s="139"/>
      <c r="I3" s="139"/>
      <c r="J3" s="139"/>
      <c r="K3" s="139"/>
      <c r="L3" s="139"/>
    </row>
    <row r="4" spans="1:16" ht="63" customHeight="1">
      <c r="A4" s="327" t="s">
        <v>75</v>
      </c>
      <c r="B4" s="327"/>
      <c r="C4" s="327"/>
      <c r="D4" s="327"/>
      <c r="E4" s="327"/>
      <c r="F4" s="327"/>
      <c r="G4" s="327"/>
      <c r="H4" s="327"/>
      <c r="I4" s="327"/>
      <c r="J4" s="327"/>
      <c r="K4" s="327"/>
      <c r="L4" s="327"/>
      <c r="M4" s="327"/>
      <c r="N4" s="327"/>
      <c r="O4" s="327"/>
      <c r="P4" s="327"/>
    </row>
    <row r="5" spans="1:12" ht="19.5">
      <c r="A5" s="40"/>
      <c r="B5" s="40"/>
      <c r="C5" s="40"/>
      <c r="D5" s="40"/>
      <c r="E5" s="40"/>
      <c r="F5" s="40"/>
      <c r="G5" s="40"/>
      <c r="L5" s="44"/>
    </row>
    <row r="6" spans="1:16" ht="65.25" customHeight="1">
      <c r="A6" s="140">
        <v>1</v>
      </c>
      <c r="B6" s="166" t="s">
        <v>86</v>
      </c>
      <c r="C6" s="328" t="s">
        <v>237</v>
      </c>
      <c r="D6" s="328"/>
      <c r="E6" s="328"/>
      <c r="F6" s="328"/>
      <c r="G6" s="328"/>
      <c r="H6" s="328"/>
      <c r="I6" s="328"/>
      <c r="J6" s="328"/>
      <c r="K6" s="328"/>
      <c r="L6" s="328"/>
      <c r="M6" s="328"/>
      <c r="N6" s="328"/>
      <c r="O6" s="328"/>
      <c r="P6" s="328"/>
    </row>
    <row r="7" spans="1:12" ht="16.5" customHeight="1">
      <c r="A7" s="330" t="s">
        <v>244</v>
      </c>
      <c r="B7" s="330"/>
      <c r="C7" s="330"/>
      <c r="D7" s="330"/>
      <c r="E7" s="330"/>
      <c r="F7" s="330"/>
      <c r="G7" s="330"/>
      <c r="H7" s="330"/>
      <c r="I7" s="330"/>
      <c r="J7" s="330"/>
      <c r="K7" s="330"/>
      <c r="L7" s="44"/>
    </row>
    <row r="8" spans="1:12" ht="16.5" customHeight="1">
      <c r="A8" s="330"/>
      <c r="B8" s="330"/>
      <c r="C8" s="330"/>
      <c r="D8" s="330"/>
      <c r="E8" s="330"/>
      <c r="F8" s="330"/>
      <c r="G8" s="330"/>
      <c r="H8" s="330"/>
      <c r="I8" s="330"/>
      <c r="J8" s="330"/>
      <c r="K8" s="330"/>
      <c r="L8" s="44"/>
    </row>
    <row r="9" spans="1:12" ht="16.5" customHeight="1">
      <c r="A9" s="137"/>
      <c r="B9" s="137"/>
      <c r="C9" s="137"/>
      <c r="D9" s="137"/>
      <c r="E9" s="137"/>
      <c r="F9" s="137"/>
      <c r="G9" s="137"/>
      <c r="H9" s="137"/>
      <c r="L9" s="44"/>
    </row>
    <row r="10" spans="1:13" ht="16.5" customHeight="1">
      <c r="A10" s="167" t="s">
        <v>86</v>
      </c>
      <c r="B10" s="329" t="s">
        <v>91</v>
      </c>
      <c r="C10" s="329"/>
      <c r="D10" s="329"/>
      <c r="E10" s="329"/>
      <c r="F10" s="329"/>
      <c r="G10" s="329"/>
      <c r="H10" s="329"/>
      <c r="I10" s="329"/>
      <c r="J10" s="329"/>
      <c r="K10" s="329"/>
      <c r="L10" s="329"/>
      <c r="M10" s="44"/>
    </row>
    <row r="11" spans="1:16" ht="53.25" customHeight="1">
      <c r="A11" s="167" t="s">
        <v>86</v>
      </c>
      <c r="B11" s="329" t="s">
        <v>88</v>
      </c>
      <c r="C11" s="329"/>
      <c r="D11" s="329"/>
      <c r="E11" s="329"/>
      <c r="F11" s="329"/>
      <c r="G11" s="329"/>
      <c r="H11" s="329"/>
      <c r="I11" s="329"/>
      <c r="J11" s="329"/>
      <c r="K11" s="329"/>
      <c r="L11" s="329"/>
      <c r="M11" s="329"/>
      <c r="N11" s="329"/>
      <c r="O11" s="329"/>
      <c r="P11" s="329"/>
    </row>
    <row r="12" spans="1:16" ht="22.5">
      <c r="A12" s="167" t="s">
        <v>86</v>
      </c>
      <c r="B12" s="331" t="s">
        <v>243</v>
      </c>
      <c r="C12" s="331"/>
      <c r="D12" s="331"/>
      <c r="E12" s="331"/>
      <c r="F12" s="331"/>
      <c r="G12" s="331"/>
      <c r="H12" s="331"/>
      <c r="I12" s="331"/>
      <c r="J12" s="331"/>
      <c r="K12" s="331"/>
      <c r="L12" s="331"/>
      <c r="M12" s="331"/>
      <c r="N12" s="331"/>
      <c r="O12" s="331"/>
      <c r="P12" s="331"/>
    </row>
    <row r="13" spans="1:16" ht="57.75" customHeight="1">
      <c r="A13" s="167" t="s">
        <v>86</v>
      </c>
      <c r="B13" s="329" t="s">
        <v>278</v>
      </c>
      <c r="C13" s="329"/>
      <c r="D13" s="329"/>
      <c r="E13" s="329"/>
      <c r="F13" s="329"/>
      <c r="G13" s="329"/>
      <c r="H13" s="329"/>
      <c r="I13" s="329"/>
      <c r="J13" s="329"/>
      <c r="K13" s="329"/>
      <c r="L13" s="329"/>
      <c r="M13" s="329"/>
      <c r="N13" s="329"/>
      <c r="O13" s="329"/>
      <c r="P13" s="329"/>
    </row>
    <row r="14" spans="1:13" ht="22.5">
      <c r="A14" s="167" t="s">
        <v>86</v>
      </c>
      <c r="B14" s="329" t="s">
        <v>89</v>
      </c>
      <c r="C14" s="329"/>
      <c r="D14" s="329"/>
      <c r="E14" s="329"/>
      <c r="F14" s="329"/>
      <c r="G14" s="329"/>
      <c r="H14" s="329"/>
      <c r="I14" s="329"/>
      <c r="J14" s="329"/>
      <c r="K14" s="329"/>
      <c r="L14" s="329"/>
      <c r="M14" s="44"/>
    </row>
    <row r="15" spans="1:13" ht="22.5">
      <c r="A15" s="167" t="s">
        <v>86</v>
      </c>
      <c r="B15" s="78" t="s">
        <v>257</v>
      </c>
      <c r="C15" s="78"/>
      <c r="D15" s="78"/>
      <c r="E15" s="78"/>
      <c r="F15" s="78"/>
      <c r="G15" s="78"/>
      <c r="H15" s="78"/>
      <c r="I15" s="78"/>
      <c r="J15" s="78"/>
      <c r="K15" s="78"/>
      <c r="L15" s="78"/>
      <c r="M15" s="63"/>
    </row>
    <row r="16" spans="1:13" ht="15.75" customHeight="1">
      <c r="A16" s="167"/>
      <c r="B16" s="79" t="s">
        <v>86</v>
      </c>
      <c r="C16" s="329" t="s">
        <v>90</v>
      </c>
      <c r="D16" s="329"/>
      <c r="E16" s="329"/>
      <c r="F16" s="329"/>
      <c r="G16" s="329"/>
      <c r="H16" s="329"/>
      <c r="I16" s="329"/>
      <c r="J16" s="329"/>
      <c r="K16" s="329"/>
      <c r="L16" s="329"/>
      <c r="M16" s="63"/>
    </row>
    <row r="17" spans="1:13" ht="22.5">
      <c r="A17" s="167"/>
      <c r="B17" s="79" t="s">
        <v>86</v>
      </c>
      <c r="C17" s="78" t="s">
        <v>258</v>
      </c>
      <c r="D17" s="78"/>
      <c r="E17" s="78"/>
      <c r="F17" s="78"/>
      <c r="G17" s="78"/>
      <c r="H17" s="78"/>
      <c r="I17" s="78"/>
      <c r="J17" s="78"/>
      <c r="K17" s="78"/>
      <c r="L17" s="78"/>
      <c r="M17" s="44"/>
    </row>
    <row r="18" spans="1:13" ht="22.5">
      <c r="A18" s="167"/>
      <c r="B18" s="78"/>
      <c r="C18" s="78"/>
      <c r="D18" s="78"/>
      <c r="E18" s="78"/>
      <c r="F18" s="78"/>
      <c r="G18" s="78"/>
      <c r="H18" s="78"/>
      <c r="I18" s="78"/>
      <c r="J18" s="78"/>
      <c r="K18" s="78"/>
      <c r="L18" s="78"/>
      <c r="M18" s="64"/>
    </row>
    <row r="19" spans="1:13" ht="22.5">
      <c r="A19" s="167" t="s">
        <v>86</v>
      </c>
      <c r="B19" s="78" t="s">
        <v>106</v>
      </c>
      <c r="C19" s="78"/>
      <c r="D19" s="78"/>
      <c r="E19" s="78"/>
      <c r="F19" s="78"/>
      <c r="G19" s="78"/>
      <c r="H19" s="78"/>
      <c r="I19" s="78"/>
      <c r="J19" s="78"/>
      <c r="K19" s="78"/>
      <c r="L19" s="78"/>
      <c r="M19" s="44"/>
    </row>
    <row r="20" spans="1:13" ht="22.5">
      <c r="A20" s="167"/>
      <c r="B20" s="79" t="s">
        <v>86</v>
      </c>
      <c r="C20" s="78" t="s">
        <v>92</v>
      </c>
      <c r="D20" s="78"/>
      <c r="E20" s="78"/>
      <c r="F20" s="78"/>
      <c r="G20" s="78"/>
      <c r="H20" s="78"/>
      <c r="I20" s="78"/>
      <c r="J20" s="78"/>
      <c r="K20" s="78"/>
      <c r="L20" s="78"/>
      <c r="M20" s="44"/>
    </row>
    <row r="21" spans="1:13" ht="22.5">
      <c r="A21" s="167"/>
      <c r="B21" s="79" t="s">
        <v>86</v>
      </c>
      <c r="C21" s="78" t="s">
        <v>87</v>
      </c>
      <c r="D21" s="78"/>
      <c r="E21" s="78"/>
      <c r="F21" s="78"/>
      <c r="G21" s="78"/>
      <c r="H21" s="78"/>
      <c r="I21" s="78"/>
      <c r="J21" s="78"/>
      <c r="K21" s="78"/>
      <c r="L21" s="78"/>
      <c r="M21" s="44"/>
    </row>
    <row r="22" spans="1:13" ht="22.5">
      <c r="A22" s="167"/>
      <c r="B22" s="80"/>
      <c r="C22" s="81"/>
      <c r="D22" s="81"/>
      <c r="E22" s="81"/>
      <c r="F22" s="81"/>
      <c r="G22" s="81"/>
      <c r="H22" s="81"/>
      <c r="I22" s="81"/>
      <c r="J22" s="81"/>
      <c r="K22" s="81"/>
      <c r="L22" s="81"/>
      <c r="M22" s="44"/>
    </row>
    <row r="23" spans="1:13" ht="22.5">
      <c r="A23" s="167" t="s">
        <v>86</v>
      </c>
      <c r="B23" s="78" t="s">
        <v>102</v>
      </c>
      <c r="M23" s="44"/>
    </row>
    <row r="24" spans="2:13" ht="16.5">
      <c r="B24" s="79" t="s">
        <v>86</v>
      </c>
      <c r="C24" s="99" t="s">
        <v>103</v>
      </c>
      <c r="D24" s="99"/>
      <c r="E24" s="99"/>
      <c r="F24" s="99"/>
      <c r="G24" s="99"/>
      <c r="H24" s="99"/>
      <c r="I24" s="99"/>
      <c r="J24" s="99"/>
      <c r="K24" s="99"/>
      <c r="M24" s="44"/>
    </row>
    <row r="25" spans="2:13" ht="16.5">
      <c r="B25" s="79" t="s">
        <v>86</v>
      </c>
      <c r="C25" s="99" t="s">
        <v>104</v>
      </c>
      <c r="D25" s="99"/>
      <c r="E25" s="99"/>
      <c r="F25" s="99"/>
      <c r="G25" s="99"/>
      <c r="H25" s="99"/>
      <c r="I25" s="99"/>
      <c r="J25" s="99"/>
      <c r="K25" s="99"/>
      <c r="M25" s="44"/>
    </row>
    <row r="26" spans="2:13" ht="16.5">
      <c r="B26" s="79" t="s">
        <v>86</v>
      </c>
      <c r="C26" s="99" t="s">
        <v>259</v>
      </c>
      <c r="D26" s="99"/>
      <c r="E26" s="99"/>
      <c r="F26" s="99"/>
      <c r="G26" s="99"/>
      <c r="H26" s="99"/>
      <c r="I26" s="99"/>
      <c r="J26" s="99"/>
      <c r="K26" s="99"/>
      <c r="M26" s="44"/>
    </row>
    <row r="27" spans="2:13" ht="15">
      <c r="B27" s="79" t="s">
        <v>86</v>
      </c>
      <c r="C27" s="99" t="s">
        <v>105</v>
      </c>
      <c r="D27" s="99"/>
      <c r="E27" s="99"/>
      <c r="F27" s="99"/>
      <c r="G27" s="99"/>
      <c r="H27" s="99"/>
      <c r="I27" s="99"/>
      <c r="J27" s="99"/>
      <c r="K27" s="99"/>
      <c r="M27" s="99"/>
    </row>
    <row r="28" spans="2:13" ht="15">
      <c r="B28" s="79" t="s">
        <v>86</v>
      </c>
      <c r="C28" s="78" t="s">
        <v>108</v>
      </c>
      <c r="D28" s="78"/>
      <c r="E28" s="78"/>
      <c r="F28" s="78"/>
      <c r="G28" s="78"/>
      <c r="H28" s="78"/>
      <c r="I28" s="78"/>
      <c r="J28" s="78"/>
      <c r="K28" s="78"/>
      <c r="M28" s="99"/>
    </row>
    <row r="29" spans="2:13" ht="16.5">
      <c r="B29" s="79" t="s">
        <v>86</v>
      </c>
      <c r="C29" s="78" t="s">
        <v>109</v>
      </c>
      <c r="M29" s="44"/>
    </row>
  </sheetData>
  <sheetProtection/>
  <mergeCells count="9">
    <mergeCell ref="A4:P4"/>
    <mergeCell ref="C6:P6"/>
    <mergeCell ref="B13:P13"/>
    <mergeCell ref="B14:L14"/>
    <mergeCell ref="C16:L16"/>
    <mergeCell ref="A7:K8"/>
    <mergeCell ref="B10:L10"/>
    <mergeCell ref="B11:P11"/>
    <mergeCell ref="B12:P12"/>
  </mergeCell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landscape" paperSize="9" scale="64" r:id="rId4"/>
  <drawing r:id="rId1"/>
  <legacyDrawingHF r:id="rId2"/>
  <picture r:id="rId3"/>
</worksheet>
</file>

<file path=xl/worksheets/sheet3.xml><?xml version="1.0" encoding="utf-8"?>
<worksheet xmlns="http://schemas.openxmlformats.org/spreadsheetml/2006/main" xmlns:r="http://schemas.openxmlformats.org/officeDocument/2006/relationships">
  <sheetPr codeName="Hoja16"/>
  <dimension ref="A3:O60"/>
  <sheetViews>
    <sheetView showGridLines="0" showZeros="0" tabSelected="1" showOutlineSymbols="0" view="pageBreakPreview" zoomScale="110" zoomScaleSheetLayoutView="110" zoomScalePageLayoutView="0" workbookViewId="0" topLeftCell="A7">
      <selection activeCell="N9" sqref="N9"/>
    </sheetView>
  </sheetViews>
  <sheetFormatPr defaultColWidth="11.00390625" defaultRowHeight="15"/>
  <cols>
    <col min="1" max="1" width="12.125" style="0" customWidth="1"/>
    <col min="2" max="2" width="22.25390625" style="0" customWidth="1"/>
    <col min="3" max="3" width="15.75390625" style="0" customWidth="1"/>
    <col min="9" max="9" width="15.50390625" style="0" customWidth="1"/>
    <col min="10" max="10" width="13.375" style="0" customWidth="1"/>
    <col min="11" max="11" width="9.625" style="0" customWidth="1"/>
    <col min="12" max="12" width="11.875" style="0" customWidth="1"/>
    <col min="13" max="13" width="16.125" style="0" customWidth="1"/>
    <col min="14" max="14" width="14.625" style="0" customWidth="1"/>
    <col min="15" max="15" width="19.375" style="0" customWidth="1"/>
  </cols>
  <sheetData>
    <row r="1" ht="21.75" customHeight="1"/>
    <row r="2" ht="27" customHeight="1"/>
    <row r="3" spans="1:15" s="85" customFormat="1" ht="31.5" customHeight="1">
      <c r="A3" s="85">
        <f>IF(PGD!$C$3&gt;0,PGD!$C$3,"")</f>
      </c>
      <c r="N3" s="182" t="s">
        <v>250</v>
      </c>
      <c r="O3" s="85">
        <f>PGD!C6</f>
        <v>0</v>
      </c>
    </row>
    <row r="4" spans="1:15" s="85" customFormat="1" ht="17.25" customHeight="1" thickBot="1">
      <c r="A4" s="242"/>
      <c r="B4" s="242"/>
      <c r="C4" s="242"/>
      <c r="D4" s="242"/>
      <c r="E4" s="242"/>
      <c r="F4" s="242"/>
      <c r="G4" s="242"/>
      <c r="H4" s="242"/>
      <c r="I4" s="242"/>
      <c r="J4" s="242"/>
      <c r="K4" s="242"/>
      <c r="L4" s="242"/>
      <c r="M4" s="242"/>
      <c r="N4" s="242"/>
      <c r="O4" s="242"/>
    </row>
    <row r="5" spans="1:15" ht="59.25" customHeight="1" thickBot="1" thickTop="1">
      <c r="A5" s="194" t="s">
        <v>33</v>
      </c>
      <c r="B5" s="334" t="s">
        <v>43</v>
      </c>
      <c r="C5" s="334"/>
      <c r="D5" s="334"/>
      <c r="E5" s="334"/>
      <c r="F5" s="334"/>
      <c r="G5" s="334"/>
      <c r="H5" s="334"/>
      <c r="I5" s="334"/>
      <c r="J5" s="334"/>
      <c r="K5" s="334"/>
      <c r="L5" s="335"/>
      <c r="M5" s="240" t="s">
        <v>44</v>
      </c>
      <c r="N5" s="241">
        <f>N9+N35+N51</f>
        <v>0</v>
      </c>
      <c r="O5" s="71" t="s">
        <v>83</v>
      </c>
    </row>
    <row r="6" spans="1:15" s="36" customFormat="1" ht="23.25" customHeight="1" thickBot="1">
      <c r="A6" s="232"/>
      <c r="B6" s="233"/>
      <c r="C6" s="233"/>
      <c r="D6" s="233"/>
      <c r="E6" s="233"/>
      <c r="F6" s="233"/>
      <c r="G6" s="233"/>
      <c r="H6" s="233"/>
      <c r="I6" s="233"/>
      <c r="J6" s="233"/>
      <c r="K6" s="233"/>
      <c r="L6" s="233"/>
      <c r="M6" s="165"/>
      <c r="N6" s="234"/>
      <c r="O6" s="235"/>
    </row>
    <row r="7" spans="1:15" ht="23.25" thickTop="1">
      <c r="A7" s="193" t="s">
        <v>98</v>
      </c>
      <c r="B7" s="192"/>
      <c r="C7" s="192"/>
      <c r="D7" s="192"/>
      <c r="E7" s="192"/>
      <c r="F7" s="192"/>
      <c r="G7" s="192"/>
      <c r="H7" s="192"/>
      <c r="I7" s="192"/>
      <c r="J7" s="192"/>
      <c r="K7" s="192"/>
      <c r="L7" s="183"/>
      <c r="M7" s="183"/>
      <c r="N7" s="183"/>
      <c r="O7" s="183"/>
    </row>
    <row r="8" spans="3:11" ht="15.75" thickBot="1">
      <c r="C8" s="19"/>
      <c r="D8" s="19"/>
      <c r="E8" s="19"/>
      <c r="F8" s="19"/>
      <c r="G8" s="19"/>
      <c r="H8" s="19"/>
      <c r="I8" s="19"/>
      <c r="J8" s="19"/>
      <c r="K8" s="19"/>
    </row>
    <row r="9" spans="1:15" ht="20.25" thickBot="1">
      <c r="A9" s="2"/>
      <c r="C9" s="19"/>
      <c r="D9" s="19"/>
      <c r="E9" s="19"/>
      <c r="F9" s="19"/>
      <c r="G9" s="19"/>
      <c r="H9" s="19"/>
      <c r="I9" s="19"/>
      <c r="J9" s="19"/>
      <c r="K9" s="19"/>
      <c r="M9" s="73" t="s">
        <v>32</v>
      </c>
      <c r="N9" s="178">
        <f>SUM(H12:H32)</f>
        <v>0</v>
      </c>
      <c r="O9" s="309">
        <f>SUM(H12:I33)</f>
        <v>0</v>
      </c>
    </row>
    <row r="10" spans="1:15" s="19" customFormat="1" ht="19.5">
      <c r="A10" s="20"/>
      <c r="M10" s="196"/>
      <c r="N10" s="195"/>
      <c r="O10" s="71"/>
    </row>
    <row r="11" spans="1:10" s="11" customFormat="1" ht="78" customHeight="1">
      <c r="A11" s="9"/>
      <c r="B11" s="175" t="s">
        <v>26</v>
      </c>
      <c r="C11" s="176" t="s">
        <v>93</v>
      </c>
      <c r="D11" s="176" t="s">
        <v>84</v>
      </c>
      <c r="E11" s="176" t="s">
        <v>85</v>
      </c>
      <c r="F11" s="177" t="s">
        <v>29</v>
      </c>
      <c r="G11" s="175" t="s">
        <v>30</v>
      </c>
      <c r="H11" s="333" t="s">
        <v>245</v>
      </c>
      <c r="I11" s="333"/>
      <c r="J11" s="11" t="s">
        <v>99</v>
      </c>
    </row>
    <row r="12" spans="1:14" ht="16.5">
      <c r="A12" s="2"/>
      <c r="B12" s="39"/>
      <c r="C12" s="37"/>
      <c r="D12" s="37"/>
      <c r="E12" s="37"/>
      <c r="F12" s="37"/>
      <c r="G12" s="68"/>
      <c r="H12" s="188">
        <f>IF(D12-E12+F12&lt;0,"error en los datos introducidos",IF(OR(D12&gt;0,E12&gt;0,F12&gt;0),IF(G12&gt;0,G12*(D12+F12-E12),"error introducir el % de COV"),0))</f>
        <v>0</v>
      </c>
      <c r="I12" s="189"/>
      <c r="J12" s="19">
        <f>IF(H12&gt;0,"kg","")</f>
      </c>
      <c r="N12" s="2"/>
    </row>
    <row r="13" spans="1:14" ht="16.5">
      <c r="A13" s="2"/>
      <c r="B13" s="39"/>
      <c r="C13" s="37"/>
      <c r="D13" s="37"/>
      <c r="E13" s="37"/>
      <c r="F13" s="37"/>
      <c r="G13" s="68"/>
      <c r="H13" s="188">
        <f aca="true" t="shared" si="0" ref="H12:H18">IF(D13-E13+F13&lt;0,"error en los datos introducidos",IF(OR(D13&gt;0,E13&gt;0,F13&gt;0),IF(G13&gt;0,G13*(D13+F13-E13),"error introducir el % de COV"),0))</f>
        <v>0</v>
      </c>
      <c r="I13" s="189"/>
      <c r="J13" s="19">
        <f aca="true" t="shared" si="1" ref="J13:J32">IF(H13&gt;0,"kg","")</f>
      </c>
      <c r="N13" s="2"/>
    </row>
    <row r="14" spans="1:14" ht="16.5">
      <c r="A14" s="2"/>
      <c r="B14" s="39"/>
      <c r="C14" s="37"/>
      <c r="D14" s="37"/>
      <c r="E14" s="37"/>
      <c r="F14" s="37"/>
      <c r="G14" s="68"/>
      <c r="H14" s="188">
        <f t="shared" si="0"/>
        <v>0</v>
      </c>
      <c r="I14" s="189"/>
      <c r="J14" s="19">
        <f t="shared" si="1"/>
      </c>
      <c r="N14" s="2"/>
    </row>
    <row r="15" spans="1:14" ht="16.5">
      <c r="A15" s="2"/>
      <c r="B15" s="39"/>
      <c r="C15" s="37"/>
      <c r="D15" s="37"/>
      <c r="E15" s="37"/>
      <c r="F15" s="37"/>
      <c r="G15" s="68"/>
      <c r="H15" s="188">
        <f t="shared" si="0"/>
        <v>0</v>
      </c>
      <c r="I15" s="189"/>
      <c r="J15" s="19">
        <f t="shared" si="1"/>
      </c>
      <c r="N15" s="2"/>
    </row>
    <row r="16" spans="1:14" ht="16.5">
      <c r="A16" s="2"/>
      <c r="B16" s="39"/>
      <c r="C16" s="37"/>
      <c r="D16" s="37"/>
      <c r="E16" s="37"/>
      <c r="F16" s="37"/>
      <c r="G16" s="68"/>
      <c r="H16" s="188">
        <f t="shared" si="0"/>
        <v>0</v>
      </c>
      <c r="I16" s="189"/>
      <c r="J16" s="19">
        <f t="shared" si="1"/>
      </c>
      <c r="N16" s="2"/>
    </row>
    <row r="17" spans="1:14" ht="16.5">
      <c r="A17" s="2"/>
      <c r="B17" s="39"/>
      <c r="C17" s="37"/>
      <c r="D17" s="37"/>
      <c r="E17" s="37"/>
      <c r="F17" s="37"/>
      <c r="G17" s="68"/>
      <c r="H17" s="188">
        <f t="shared" si="0"/>
        <v>0</v>
      </c>
      <c r="I17" s="189"/>
      <c r="J17" s="19">
        <f t="shared" si="1"/>
      </c>
      <c r="N17" s="2"/>
    </row>
    <row r="18" spans="1:14" ht="16.5">
      <c r="A18" s="2"/>
      <c r="B18" s="39"/>
      <c r="C18" s="37"/>
      <c r="D18" s="37"/>
      <c r="E18" s="37"/>
      <c r="F18" s="37"/>
      <c r="G18" s="68"/>
      <c r="H18" s="188">
        <f t="shared" si="0"/>
        <v>0</v>
      </c>
      <c r="I18" s="189"/>
      <c r="J18" s="19">
        <f t="shared" si="1"/>
      </c>
      <c r="N18" s="2"/>
    </row>
    <row r="19" spans="1:14" ht="16.5">
      <c r="A19" s="2"/>
      <c r="B19" s="39"/>
      <c r="C19" s="37"/>
      <c r="D19" s="37"/>
      <c r="E19" s="37"/>
      <c r="F19" s="37"/>
      <c r="G19" s="68"/>
      <c r="H19" s="188">
        <f aca="true" t="shared" si="2" ref="H19:H32">IF(D19-E19+F19&lt;0,"error en los datos introducidos",IF(OR(D19&gt;0,E19&gt;0,F19&gt;0),IF(G19&gt;0,G19*(D19+F19-E19),"error introducir el % de COV"),0))</f>
        <v>0</v>
      </c>
      <c r="I19" s="189"/>
      <c r="J19" s="19">
        <f t="shared" si="1"/>
      </c>
      <c r="N19" s="2"/>
    </row>
    <row r="20" spans="1:14" ht="16.5">
      <c r="A20" s="2"/>
      <c r="B20" s="39"/>
      <c r="C20" s="37"/>
      <c r="D20" s="37"/>
      <c r="E20" s="37"/>
      <c r="F20" s="37"/>
      <c r="G20" s="68"/>
      <c r="H20" s="188">
        <f t="shared" si="2"/>
        <v>0</v>
      </c>
      <c r="I20" s="189"/>
      <c r="J20" s="19">
        <f t="shared" si="1"/>
      </c>
      <c r="N20" s="2"/>
    </row>
    <row r="21" spans="1:14" ht="16.5">
      <c r="A21" s="2"/>
      <c r="B21" s="39"/>
      <c r="C21" s="37"/>
      <c r="D21" s="37"/>
      <c r="E21" s="37"/>
      <c r="F21" s="37"/>
      <c r="G21" s="68"/>
      <c r="H21" s="188">
        <f t="shared" si="2"/>
        <v>0</v>
      </c>
      <c r="I21" s="189"/>
      <c r="J21" s="19">
        <f t="shared" si="1"/>
      </c>
      <c r="N21" s="2"/>
    </row>
    <row r="22" spans="1:14" ht="16.5">
      <c r="A22" s="2"/>
      <c r="B22" s="39"/>
      <c r="C22" s="37"/>
      <c r="D22" s="37"/>
      <c r="E22" s="37"/>
      <c r="F22" s="37"/>
      <c r="G22" s="68"/>
      <c r="H22" s="188">
        <f t="shared" si="2"/>
        <v>0</v>
      </c>
      <c r="I22" s="189"/>
      <c r="J22" s="19">
        <f t="shared" si="1"/>
      </c>
      <c r="N22" s="2"/>
    </row>
    <row r="23" spans="1:14" ht="16.5">
      <c r="A23" s="2"/>
      <c r="B23" s="39"/>
      <c r="C23" s="37"/>
      <c r="D23" s="37"/>
      <c r="E23" s="37"/>
      <c r="F23" s="37"/>
      <c r="G23" s="68"/>
      <c r="H23" s="188">
        <f t="shared" si="2"/>
        <v>0</v>
      </c>
      <c r="I23" s="189"/>
      <c r="J23" s="19">
        <f t="shared" si="1"/>
      </c>
      <c r="N23" s="2"/>
    </row>
    <row r="24" spans="1:14" ht="16.5">
      <c r="A24" s="2"/>
      <c r="B24" s="39"/>
      <c r="C24" s="39"/>
      <c r="D24" s="39"/>
      <c r="E24" s="39"/>
      <c r="F24" s="39"/>
      <c r="G24" s="61"/>
      <c r="H24" s="188">
        <f t="shared" si="2"/>
        <v>0</v>
      </c>
      <c r="I24" s="189"/>
      <c r="J24" s="19">
        <f t="shared" si="1"/>
      </c>
      <c r="N24" s="2"/>
    </row>
    <row r="25" spans="1:14" ht="16.5">
      <c r="A25" s="2"/>
      <c r="B25" s="39"/>
      <c r="C25" s="39"/>
      <c r="D25" s="39"/>
      <c r="E25" s="39"/>
      <c r="F25" s="39"/>
      <c r="G25" s="61"/>
      <c r="H25" s="188">
        <f t="shared" si="2"/>
        <v>0</v>
      </c>
      <c r="I25" s="189"/>
      <c r="J25" s="19">
        <f t="shared" si="1"/>
      </c>
      <c r="N25" s="2"/>
    </row>
    <row r="26" spans="1:14" ht="16.5">
      <c r="A26" s="2"/>
      <c r="B26" s="39"/>
      <c r="C26" s="39"/>
      <c r="D26" s="39"/>
      <c r="E26" s="39"/>
      <c r="F26" s="39"/>
      <c r="G26" s="62"/>
      <c r="H26" s="188">
        <f t="shared" si="2"/>
        <v>0</v>
      </c>
      <c r="I26" s="189"/>
      <c r="J26" s="19">
        <f t="shared" si="1"/>
      </c>
      <c r="N26" s="2"/>
    </row>
    <row r="27" spans="1:14" ht="16.5">
      <c r="A27" s="2"/>
      <c r="B27" s="39"/>
      <c r="C27" s="39"/>
      <c r="D27" s="39"/>
      <c r="E27" s="39"/>
      <c r="F27" s="39"/>
      <c r="G27" s="62"/>
      <c r="H27" s="188">
        <f t="shared" si="2"/>
        <v>0</v>
      </c>
      <c r="I27" s="189"/>
      <c r="J27" s="19">
        <f t="shared" si="1"/>
      </c>
      <c r="N27" s="2"/>
    </row>
    <row r="28" spans="1:14" ht="16.5">
      <c r="A28" s="2"/>
      <c r="B28" s="39"/>
      <c r="C28" s="39"/>
      <c r="D28" s="39"/>
      <c r="E28" s="39"/>
      <c r="F28" s="39"/>
      <c r="G28" s="62"/>
      <c r="H28" s="188">
        <f t="shared" si="2"/>
        <v>0</v>
      </c>
      <c r="I28" s="189"/>
      <c r="J28" s="19">
        <f t="shared" si="1"/>
      </c>
      <c r="N28" s="2"/>
    </row>
    <row r="29" spans="1:14" ht="16.5">
      <c r="A29" s="2"/>
      <c r="B29" s="39"/>
      <c r="C29" s="39"/>
      <c r="D29" s="39"/>
      <c r="E29" s="39"/>
      <c r="F29" s="39"/>
      <c r="G29" s="62"/>
      <c r="H29" s="188">
        <f t="shared" si="2"/>
        <v>0</v>
      </c>
      <c r="I29" s="189"/>
      <c r="J29" s="19">
        <f t="shared" si="1"/>
      </c>
      <c r="N29" s="2"/>
    </row>
    <row r="30" spans="1:14" s="36" customFormat="1" ht="16.5">
      <c r="A30" s="19"/>
      <c r="B30" s="39"/>
      <c r="C30" s="39"/>
      <c r="D30" s="39"/>
      <c r="E30" s="39"/>
      <c r="F30" s="39"/>
      <c r="G30" s="65"/>
      <c r="H30" s="188">
        <f t="shared" si="2"/>
        <v>0</v>
      </c>
      <c r="I30" s="189"/>
      <c r="J30" s="19">
        <f t="shared" si="1"/>
      </c>
      <c r="N30" s="19"/>
    </row>
    <row r="31" spans="1:14" ht="18" customHeight="1">
      <c r="A31" s="231"/>
      <c r="B31" s="39"/>
      <c r="C31" s="39"/>
      <c r="D31" s="39"/>
      <c r="E31" s="39"/>
      <c r="F31" s="39"/>
      <c r="G31" s="65"/>
      <c r="H31" s="188">
        <f t="shared" si="2"/>
        <v>0</v>
      </c>
      <c r="I31" s="189"/>
      <c r="J31" s="19">
        <f t="shared" si="1"/>
      </c>
      <c r="K31" s="180"/>
      <c r="L31" s="180"/>
      <c r="M31" s="180"/>
      <c r="N31" s="180"/>
    </row>
    <row r="32" spans="1:14" ht="18" customHeight="1">
      <c r="A32" s="231"/>
      <c r="B32" s="39"/>
      <c r="C32" s="39"/>
      <c r="D32" s="39"/>
      <c r="E32" s="39"/>
      <c r="F32" s="39"/>
      <c r="G32" s="65"/>
      <c r="H32" s="188">
        <f t="shared" si="2"/>
        <v>0</v>
      </c>
      <c r="I32" s="189"/>
      <c r="J32" s="19">
        <f t="shared" si="1"/>
      </c>
      <c r="K32" s="180"/>
      <c r="L32" s="180"/>
      <c r="M32" s="180"/>
      <c r="N32" s="180"/>
    </row>
    <row r="33" spans="1:14" s="36" customFormat="1" ht="18" customHeight="1">
      <c r="A33" s="237"/>
      <c r="B33" s="19"/>
      <c r="C33" s="19"/>
      <c r="D33" s="19"/>
      <c r="E33" s="19"/>
      <c r="F33" s="19"/>
      <c r="G33" s="238"/>
      <c r="H33" s="236"/>
      <c r="I33" s="236"/>
      <c r="J33" s="19"/>
      <c r="K33" s="239"/>
      <c r="L33" s="239"/>
      <c r="M33" s="239"/>
      <c r="N33" s="239"/>
    </row>
    <row r="34" spans="1:15" ht="23.25" thickBot="1">
      <c r="A34" s="198" t="s">
        <v>265</v>
      </c>
      <c r="B34" s="192"/>
      <c r="C34" s="192"/>
      <c r="D34" s="192"/>
      <c r="E34" s="192"/>
      <c r="F34" s="192"/>
      <c r="G34" s="192"/>
      <c r="H34" s="192"/>
      <c r="I34" s="192"/>
      <c r="J34" s="192"/>
      <c r="K34" s="192"/>
      <c r="L34" s="183"/>
      <c r="M34" s="183"/>
      <c r="N34" s="183"/>
      <c r="O34" s="183"/>
    </row>
    <row r="35" spans="1:15" ht="20.25" thickBot="1">
      <c r="A35" s="2"/>
      <c r="B35" s="2"/>
      <c r="C35" s="2"/>
      <c r="D35" s="2"/>
      <c r="E35" s="2"/>
      <c r="F35" s="2"/>
      <c r="G35" s="2"/>
      <c r="H35" s="2"/>
      <c r="I35" s="2"/>
      <c r="J35" s="2"/>
      <c r="M35" s="73" t="s">
        <v>32</v>
      </c>
      <c r="N35" s="178">
        <f>SUM(K37:K50)</f>
        <v>0</v>
      </c>
      <c r="O35" s="74" t="str">
        <f>O5</f>
        <v>kg</v>
      </c>
    </row>
    <row r="36" spans="1:13" ht="65.25" customHeight="1">
      <c r="A36" s="307" t="s">
        <v>31</v>
      </c>
      <c r="B36" s="175" t="s">
        <v>26</v>
      </c>
      <c r="C36" s="176" t="s">
        <v>93</v>
      </c>
      <c r="D36" s="333" t="s">
        <v>94</v>
      </c>
      <c r="E36" s="333"/>
      <c r="F36" s="179" t="s">
        <v>20</v>
      </c>
      <c r="G36" s="170" t="s">
        <v>27</v>
      </c>
      <c r="H36" s="170" t="s">
        <v>28</v>
      </c>
      <c r="I36" s="177" t="s">
        <v>29</v>
      </c>
      <c r="J36" s="175" t="s">
        <v>30</v>
      </c>
      <c r="K36" s="333" t="s">
        <v>245</v>
      </c>
      <c r="L36" s="333"/>
      <c r="M36" s="11" t="s">
        <v>99</v>
      </c>
    </row>
    <row r="37" spans="1:13" ht="15.75" customHeight="1">
      <c r="A37" s="37"/>
      <c r="B37" s="37"/>
      <c r="C37" s="37"/>
      <c r="D37" s="336"/>
      <c r="E37" s="336"/>
      <c r="F37" s="37"/>
      <c r="G37" s="37"/>
      <c r="H37" s="37"/>
      <c r="I37" s="37"/>
      <c r="J37" s="67"/>
      <c r="K37" s="188">
        <f>IF(G37-H37+I37&lt;0,"error en los datos introducidos",IF(OR(G37&gt;0,H37&gt;0,I37&gt;0),IF(J37&gt;0,J37*(G37+I37-H37),"error introducir el % de COV"),0))</f>
        <v>0</v>
      </c>
      <c r="L37" s="189"/>
      <c r="M37" s="19">
        <f aca="true" t="shared" si="3" ref="M37:M47">IF(K37&gt;0,"kg","")</f>
      </c>
    </row>
    <row r="38" spans="1:13" ht="15.75" customHeight="1">
      <c r="A38" s="39"/>
      <c r="B38" s="39"/>
      <c r="C38" s="39"/>
      <c r="D38" s="332"/>
      <c r="E38" s="332"/>
      <c r="F38" s="39"/>
      <c r="G38" s="39"/>
      <c r="H38" s="39"/>
      <c r="I38" s="39"/>
      <c r="J38" s="65"/>
      <c r="K38" s="188">
        <f aca="true" t="shared" si="4" ref="K38:K46">IF(G38-H38+I38&lt;0,"error en los datos introducidos",IF(OR(G38&gt;0,H38&gt;0,I38&gt;0),IF(J38&gt;0,J38*(G38+I38-H38),"error introducir el % de COV"),0))</f>
        <v>0</v>
      </c>
      <c r="L38" s="197"/>
      <c r="M38" s="19">
        <f t="shared" si="3"/>
      </c>
    </row>
    <row r="39" spans="1:13" ht="16.5">
      <c r="A39" s="39"/>
      <c r="B39" s="39"/>
      <c r="C39" s="39"/>
      <c r="D39" s="332"/>
      <c r="E39" s="332"/>
      <c r="F39" s="39"/>
      <c r="G39" s="39"/>
      <c r="H39" s="39"/>
      <c r="I39" s="39"/>
      <c r="J39" s="65"/>
      <c r="K39" s="188">
        <f t="shared" si="4"/>
        <v>0</v>
      </c>
      <c r="L39" s="197"/>
      <c r="M39" s="19">
        <f t="shared" si="3"/>
      </c>
    </row>
    <row r="40" spans="1:13" ht="16.5">
      <c r="A40" s="39"/>
      <c r="B40" s="39"/>
      <c r="C40" s="39"/>
      <c r="D40" s="332"/>
      <c r="E40" s="332"/>
      <c r="F40" s="39"/>
      <c r="G40" s="39"/>
      <c r="H40" s="39"/>
      <c r="I40" s="39"/>
      <c r="J40" s="65"/>
      <c r="K40" s="188">
        <f t="shared" si="4"/>
        <v>0</v>
      </c>
      <c r="L40" s="197"/>
      <c r="M40" s="19">
        <f t="shared" si="3"/>
      </c>
    </row>
    <row r="41" spans="1:13" ht="16.5">
      <c r="A41" s="39"/>
      <c r="B41" s="39"/>
      <c r="C41" s="39"/>
      <c r="D41" s="332"/>
      <c r="E41" s="332"/>
      <c r="F41" s="39"/>
      <c r="G41" s="39"/>
      <c r="H41" s="39"/>
      <c r="I41" s="39"/>
      <c r="J41" s="65"/>
      <c r="K41" s="188">
        <f t="shared" si="4"/>
        <v>0</v>
      </c>
      <c r="L41" s="197"/>
      <c r="M41" s="19">
        <f t="shared" si="3"/>
      </c>
    </row>
    <row r="42" spans="1:13" ht="16.5">
      <c r="A42" s="39"/>
      <c r="B42" s="39"/>
      <c r="C42" s="39"/>
      <c r="D42" s="332"/>
      <c r="E42" s="332"/>
      <c r="F42" s="39"/>
      <c r="G42" s="39"/>
      <c r="H42" s="39"/>
      <c r="I42" s="39"/>
      <c r="J42" s="65"/>
      <c r="K42" s="188">
        <f t="shared" si="4"/>
        <v>0</v>
      </c>
      <c r="L42" s="197"/>
      <c r="M42" s="19">
        <f t="shared" si="3"/>
      </c>
    </row>
    <row r="43" spans="1:14" s="36" customFormat="1" ht="18">
      <c r="A43" s="39"/>
      <c r="B43" s="39"/>
      <c r="C43" s="39"/>
      <c r="D43" s="332"/>
      <c r="E43" s="332"/>
      <c r="F43" s="39"/>
      <c r="G43" s="39"/>
      <c r="H43" s="39"/>
      <c r="I43" s="39"/>
      <c r="J43" s="65"/>
      <c r="K43" s="188">
        <f t="shared" si="4"/>
        <v>0</v>
      </c>
      <c r="L43" s="197"/>
      <c r="M43" s="19">
        <f t="shared" si="3"/>
      </c>
      <c r="N43" s="181"/>
    </row>
    <row r="44" spans="1:14" ht="18">
      <c r="A44" s="39"/>
      <c r="B44" s="39"/>
      <c r="C44" s="39"/>
      <c r="D44" s="332"/>
      <c r="E44" s="332"/>
      <c r="F44" s="39"/>
      <c r="G44" s="39"/>
      <c r="H44" s="39"/>
      <c r="I44" s="39"/>
      <c r="J44" s="65"/>
      <c r="K44" s="188">
        <f t="shared" si="4"/>
        <v>0</v>
      </c>
      <c r="L44" s="197"/>
      <c r="M44" s="19">
        <f t="shared" si="3"/>
      </c>
      <c r="N44" s="181"/>
    </row>
    <row r="45" spans="1:14" ht="18">
      <c r="A45" s="39"/>
      <c r="B45" s="39"/>
      <c r="C45" s="39"/>
      <c r="D45" s="332"/>
      <c r="E45" s="332"/>
      <c r="F45" s="39"/>
      <c r="G45" s="39"/>
      <c r="H45" s="39"/>
      <c r="I45" s="39"/>
      <c r="J45" s="65"/>
      <c r="K45" s="188">
        <f t="shared" si="4"/>
        <v>0</v>
      </c>
      <c r="L45" s="197"/>
      <c r="M45" s="19">
        <f t="shared" si="3"/>
      </c>
      <c r="N45" s="171"/>
    </row>
    <row r="46" spans="1:14" ht="18">
      <c r="A46" s="39"/>
      <c r="B46" s="39"/>
      <c r="C46" s="39"/>
      <c r="D46" s="332"/>
      <c r="E46" s="332"/>
      <c r="F46" s="39"/>
      <c r="G46" s="39"/>
      <c r="H46" s="39"/>
      <c r="I46" s="39"/>
      <c r="J46" s="65"/>
      <c r="K46" s="188">
        <f t="shared" si="4"/>
        <v>0</v>
      </c>
      <c r="L46" s="197"/>
      <c r="M46" s="19">
        <f t="shared" si="3"/>
      </c>
      <c r="N46" s="171"/>
    </row>
    <row r="47" spans="1:14" ht="18">
      <c r="A47" s="39"/>
      <c r="B47" s="39"/>
      <c r="C47" s="39"/>
      <c r="D47" s="332"/>
      <c r="E47" s="332"/>
      <c r="F47" s="39"/>
      <c r="G47" s="39"/>
      <c r="H47" s="39"/>
      <c r="I47" s="39"/>
      <c r="J47" s="65"/>
      <c r="K47" s="188">
        <f>IF(G47-H47+I47&lt;0,"error en los datos introducidos",IF(OR(G47&gt;0,H47&gt;0,I47&gt;0),IF(J47&gt;0,J47*(G47+I47-H47),"error introducir el % de COV"),0))</f>
        <v>0</v>
      </c>
      <c r="L47" s="197"/>
      <c r="M47" s="19">
        <f t="shared" si="3"/>
      </c>
      <c r="N47" s="171"/>
    </row>
    <row r="48" spans="1:12" ht="18.75" customHeight="1">
      <c r="A48" s="181"/>
      <c r="B48" s="181"/>
      <c r="C48" s="181"/>
      <c r="D48" s="181"/>
      <c r="E48" s="181"/>
      <c r="F48" s="181"/>
      <c r="G48" s="181"/>
      <c r="H48" s="181"/>
      <c r="I48" s="181"/>
      <c r="J48" s="181"/>
      <c r="K48" s="181"/>
      <c r="L48" s="181"/>
    </row>
    <row r="49" spans="1:15" ht="42.75" customHeight="1">
      <c r="A49" s="190" t="s">
        <v>266</v>
      </c>
      <c r="B49" s="191"/>
      <c r="C49" s="191"/>
      <c r="D49" s="191"/>
      <c r="E49" s="191"/>
      <c r="F49" s="191"/>
      <c r="G49" s="191"/>
      <c r="H49" s="191"/>
      <c r="I49" s="191"/>
      <c r="J49" s="191"/>
      <c r="K49" s="191"/>
      <c r="L49" s="191"/>
      <c r="M49" s="191"/>
      <c r="N49" s="191"/>
      <c r="O49" s="191"/>
    </row>
    <row r="50" spans="1:15" ht="17.25" customHeight="1" thickBot="1">
      <c r="A50" s="164"/>
      <c r="B50" s="164"/>
      <c r="C50" s="164"/>
      <c r="D50" s="164"/>
      <c r="E50" s="164"/>
      <c r="F50" s="164"/>
      <c r="G50" s="164"/>
      <c r="H50" s="164"/>
      <c r="I50" s="164"/>
      <c r="J50" s="164"/>
      <c r="K50" s="164"/>
      <c r="L50" s="164"/>
      <c r="M50" s="164"/>
      <c r="N50" s="164"/>
      <c r="O50" s="164"/>
    </row>
    <row r="51" spans="1:15" ht="17.25" customHeight="1" thickBot="1">
      <c r="A51" s="75"/>
      <c r="B51" s="75"/>
      <c r="C51" s="75"/>
      <c r="D51" s="75"/>
      <c r="E51" s="75"/>
      <c r="F51" s="75"/>
      <c r="G51" s="75"/>
      <c r="H51" s="75"/>
      <c r="I51" s="75"/>
      <c r="J51" s="75"/>
      <c r="K51" s="75"/>
      <c r="L51" s="75"/>
      <c r="M51" s="76" t="s">
        <v>32</v>
      </c>
      <c r="N51" s="178">
        <f>SUM(K53:L94)</f>
        <v>0</v>
      </c>
      <c r="O51" s="74" t="str">
        <f>O5</f>
        <v>kg</v>
      </c>
    </row>
    <row r="52" spans="1:13" ht="50.25" customHeight="1">
      <c r="A52" s="175" t="s">
        <v>31</v>
      </c>
      <c r="B52" s="175" t="s">
        <v>26</v>
      </c>
      <c r="C52" s="176" t="s">
        <v>93</v>
      </c>
      <c r="D52" s="333" t="s">
        <v>94</v>
      </c>
      <c r="E52" s="333"/>
      <c r="F52" s="179" t="s">
        <v>20</v>
      </c>
      <c r="G52" s="170" t="s">
        <v>27</v>
      </c>
      <c r="H52" s="170" t="s">
        <v>28</v>
      </c>
      <c r="I52" s="177" t="s">
        <v>29</v>
      </c>
      <c r="J52" s="175" t="s">
        <v>30</v>
      </c>
      <c r="K52" s="333" t="s">
        <v>245</v>
      </c>
      <c r="L52" s="333"/>
      <c r="M52" s="11" t="s">
        <v>99</v>
      </c>
    </row>
    <row r="53" spans="1:13" ht="16.5">
      <c r="A53" s="37"/>
      <c r="B53" s="37"/>
      <c r="C53" s="37"/>
      <c r="D53" s="336"/>
      <c r="E53" s="336"/>
      <c r="F53" s="37"/>
      <c r="G53" s="37"/>
      <c r="H53" s="37"/>
      <c r="I53" s="37"/>
      <c r="J53" s="67"/>
      <c r="K53" s="188">
        <f>IF(G53-H53+I53&lt;0,"error en los datos introducidos",IF(OR(G53&gt;0,H53&gt;0,I53&gt;0),IF(J53&gt;0,J53*(G53+I53-H53),"error introducir el % de COV"),0))</f>
        <v>0</v>
      </c>
      <c r="L53" s="197"/>
      <c r="M53" s="19">
        <f aca="true" t="shared" si="5" ref="M53:M60">IF(K53&gt;0,"kg","")</f>
      </c>
    </row>
    <row r="54" spans="1:13" ht="16.5">
      <c r="A54" s="39"/>
      <c r="B54" s="39"/>
      <c r="C54" s="39"/>
      <c r="D54" s="332"/>
      <c r="E54" s="332"/>
      <c r="F54" s="39"/>
      <c r="G54" s="39"/>
      <c r="H54" s="39"/>
      <c r="I54" s="39"/>
      <c r="J54" s="65"/>
      <c r="K54" s="188">
        <f aca="true" t="shared" si="6" ref="K54:K59">IF(G54-H54+I54&lt;0,"error en los datos introducidos",IF(OR(G54&gt;0,H54&gt;0,I54&gt;0),IF(J54&gt;0,J54*(G54+I54-H54),"error introducir el % de COV"),0))</f>
        <v>0</v>
      </c>
      <c r="L54" s="197"/>
      <c r="M54" s="19">
        <f t="shared" si="5"/>
      </c>
    </row>
    <row r="55" spans="1:13" ht="16.5">
      <c r="A55" s="39"/>
      <c r="B55" s="39"/>
      <c r="C55" s="39"/>
      <c r="D55" s="332"/>
      <c r="E55" s="332"/>
      <c r="F55" s="39"/>
      <c r="G55" s="39"/>
      <c r="H55" s="39"/>
      <c r="I55" s="39"/>
      <c r="J55" s="65"/>
      <c r="K55" s="188">
        <f t="shared" si="6"/>
        <v>0</v>
      </c>
      <c r="L55" s="197"/>
      <c r="M55" s="19">
        <f t="shared" si="5"/>
      </c>
    </row>
    <row r="56" spans="1:13" ht="16.5">
      <c r="A56" s="39"/>
      <c r="B56" s="39"/>
      <c r="C56" s="39"/>
      <c r="D56" s="332"/>
      <c r="E56" s="332"/>
      <c r="F56" s="39"/>
      <c r="G56" s="39"/>
      <c r="H56" s="39"/>
      <c r="I56" s="39"/>
      <c r="J56" s="65"/>
      <c r="K56" s="188">
        <f t="shared" si="6"/>
        <v>0</v>
      </c>
      <c r="L56" s="197"/>
      <c r="M56" s="19">
        <f t="shared" si="5"/>
      </c>
    </row>
    <row r="57" spans="1:14" s="36" customFormat="1" ht="18">
      <c r="A57" s="39"/>
      <c r="B57" s="39"/>
      <c r="C57" s="39"/>
      <c r="D57" s="332"/>
      <c r="E57" s="332"/>
      <c r="F57" s="39"/>
      <c r="G57" s="39"/>
      <c r="H57" s="39"/>
      <c r="I57" s="39"/>
      <c r="J57" s="65"/>
      <c r="K57" s="188">
        <f t="shared" si="6"/>
        <v>0</v>
      </c>
      <c r="L57" s="197"/>
      <c r="M57" s="19">
        <f t="shared" si="5"/>
      </c>
      <c r="N57" s="181"/>
    </row>
    <row r="58" spans="1:14" ht="18">
      <c r="A58" s="39"/>
      <c r="B58" s="39"/>
      <c r="C58" s="39"/>
      <c r="D58" s="332"/>
      <c r="E58" s="332"/>
      <c r="F58" s="39"/>
      <c r="G58" s="39"/>
      <c r="H58" s="39"/>
      <c r="I58" s="39"/>
      <c r="J58" s="65"/>
      <c r="K58" s="188">
        <f t="shared" si="6"/>
        <v>0</v>
      </c>
      <c r="L58" s="197"/>
      <c r="M58" s="19">
        <f t="shared" si="5"/>
      </c>
      <c r="N58" s="180"/>
    </row>
    <row r="59" spans="1:14" ht="18">
      <c r="A59" s="39"/>
      <c r="B59" s="39"/>
      <c r="C59" s="39"/>
      <c r="D59" s="332"/>
      <c r="E59" s="332"/>
      <c r="F59" s="39"/>
      <c r="G59" s="39"/>
      <c r="H59" s="39"/>
      <c r="I59" s="39"/>
      <c r="J59" s="65"/>
      <c r="K59" s="188">
        <f t="shared" si="6"/>
        <v>0</v>
      </c>
      <c r="L59" s="197"/>
      <c r="M59" s="19">
        <f t="shared" si="5"/>
      </c>
      <c r="N59" s="180"/>
    </row>
    <row r="60" spans="1:14" ht="18">
      <c r="A60" s="39"/>
      <c r="B60" s="39"/>
      <c r="C60" s="39"/>
      <c r="D60" s="332"/>
      <c r="E60" s="332"/>
      <c r="F60" s="39"/>
      <c r="G60" s="39"/>
      <c r="H60" s="39"/>
      <c r="I60" s="39"/>
      <c r="J60" s="65"/>
      <c r="K60" s="188">
        <f>IF(G60-H60+I60&lt;0,"error en los datos introducidos",IF(OR(G60&gt;0,H60&gt;0,I60&gt;0),IF(J60&gt;0,J60*(G60+I60-H60),"error introducir el % de COV"),0))</f>
        <v>0</v>
      </c>
      <c r="L60" s="197"/>
      <c r="M60" s="19">
        <f t="shared" si="5"/>
      </c>
      <c r="N60" s="180"/>
    </row>
  </sheetData>
  <sheetProtection formatCells="0" formatColumns="0" formatRows="0" insertRows="0"/>
  <protectedRanges>
    <protectedRange sqref="B12:G68" name="I11"/>
  </protectedRanges>
  <mergeCells count="25">
    <mergeCell ref="D60:E60"/>
    <mergeCell ref="K52:L52"/>
    <mergeCell ref="D56:E56"/>
    <mergeCell ref="D58:E58"/>
    <mergeCell ref="D59:E59"/>
    <mergeCell ref="D43:E43"/>
    <mergeCell ref="D44:E44"/>
    <mergeCell ref="D55:E55"/>
    <mergeCell ref="D52:E52"/>
    <mergeCell ref="D53:E53"/>
    <mergeCell ref="B5:L5"/>
    <mergeCell ref="D46:E46"/>
    <mergeCell ref="D47:E47"/>
    <mergeCell ref="K36:L36"/>
    <mergeCell ref="D37:E37"/>
    <mergeCell ref="D36:E36"/>
    <mergeCell ref="D57:E57"/>
    <mergeCell ref="H11:I11"/>
    <mergeCell ref="D42:E42"/>
    <mergeCell ref="D41:E41"/>
    <mergeCell ref="D40:E40"/>
    <mergeCell ref="D38:E38"/>
    <mergeCell ref="D45:E45"/>
    <mergeCell ref="D39:E39"/>
    <mergeCell ref="D54:E54"/>
  </mergeCells>
  <printOptions horizontalCentered="1" verticalCentered="1"/>
  <pageMargins left="0.7480314960629921" right="0.7480314960629921" top="0.984251968503937" bottom="0.984251968503937" header="0" footer="0"/>
  <pageSetup horizontalDpi="600" verticalDpi="600" orientation="landscape" paperSize="9" scale="49" r:id="rId4"/>
  <headerFooter alignWithMargins="0">
    <oddHeader>&amp;R&amp;G</oddHeader>
  </headerFooter>
  <rowBreaks count="1" manualBreakCount="1">
    <brk id="33" max="14" man="1"/>
  </rowBreaks>
  <legacyDrawing r:id="rId2"/>
  <legacyDrawingHF r:id="rId3"/>
</worksheet>
</file>

<file path=xl/worksheets/sheet4.xml><?xml version="1.0" encoding="utf-8"?>
<worksheet xmlns="http://schemas.openxmlformats.org/spreadsheetml/2006/main" xmlns:r="http://schemas.openxmlformats.org/officeDocument/2006/relationships">
  <sheetPr codeName="Hoja17"/>
  <dimension ref="A2:N11"/>
  <sheetViews>
    <sheetView showGridLines="0" showZeros="0" view="pageBreakPreview" zoomScale="75" zoomScaleSheetLayoutView="75" zoomScalePageLayoutView="0" workbookViewId="0" topLeftCell="A1">
      <selection activeCell="M4" sqref="M4"/>
    </sheetView>
  </sheetViews>
  <sheetFormatPr defaultColWidth="11.00390625" defaultRowHeight="15"/>
  <cols>
    <col min="1" max="1" width="8.00390625" style="0" customWidth="1"/>
    <col min="2" max="3" width="12.125" style="0" customWidth="1"/>
    <col min="12" max="12" width="14.625" style="0" customWidth="1"/>
    <col min="13" max="13" width="13.50390625" style="0" customWidth="1"/>
    <col min="14" max="14" width="4.125" style="0" customWidth="1"/>
  </cols>
  <sheetData>
    <row r="1" ht="36" customHeight="1"/>
    <row r="2" spans="1:14" s="85" customFormat="1" ht="23.25" thickBot="1">
      <c r="A2" s="242">
        <f>IF(PGD!$C$3&gt;0,PGD!$C$3,"")</f>
      </c>
      <c r="B2" s="242"/>
      <c r="C2" s="242"/>
      <c r="D2" s="242"/>
      <c r="E2" s="242"/>
      <c r="F2" s="242"/>
      <c r="G2" s="242"/>
      <c r="H2" s="242"/>
      <c r="I2" s="242"/>
      <c r="J2" s="242"/>
      <c r="K2" s="242"/>
      <c r="L2" s="243" t="s">
        <v>250</v>
      </c>
      <c r="M2" s="242">
        <f>PGD!C6</f>
        <v>0</v>
      </c>
      <c r="N2" s="242"/>
    </row>
    <row r="3" s="85" customFormat="1" ht="25.5" customHeight="1" thickBot="1" thickTop="1">
      <c r="L3" s="182"/>
    </row>
    <row r="4" spans="1:14" ht="75" customHeight="1" thickBot="1">
      <c r="A4" s="45" t="s">
        <v>34</v>
      </c>
      <c r="B4" s="337" t="s">
        <v>45</v>
      </c>
      <c r="C4" s="337"/>
      <c r="D4" s="337"/>
      <c r="E4" s="337"/>
      <c r="F4" s="337"/>
      <c r="G4" s="337"/>
      <c r="H4" s="337"/>
      <c r="I4" s="337"/>
      <c r="J4" s="337"/>
      <c r="K4" s="337"/>
      <c r="L4" s="69" t="s">
        <v>46</v>
      </c>
      <c r="M4" s="251"/>
      <c r="N4" s="245" t="s">
        <v>83</v>
      </c>
    </row>
    <row r="5" spans="1:13" ht="16.5" customHeight="1">
      <c r="A5" s="25"/>
      <c r="B5" s="26"/>
      <c r="C5" s="26"/>
      <c r="D5" s="26"/>
      <c r="E5" s="26"/>
      <c r="F5" s="26"/>
      <c r="G5" s="26"/>
      <c r="H5" s="26"/>
      <c r="I5" s="26"/>
      <c r="J5" s="26"/>
      <c r="K5" s="26"/>
      <c r="L5" s="20"/>
      <c r="M5" s="19"/>
    </row>
    <row r="6" spans="1:13" ht="16.5" customHeight="1">
      <c r="A6" s="338" t="s">
        <v>122</v>
      </c>
      <c r="B6" s="338"/>
      <c r="C6" s="338"/>
      <c r="D6" s="338"/>
      <c r="E6" s="338"/>
      <c r="F6" s="338"/>
      <c r="G6" s="338"/>
      <c r="H6" s="338"/>
      <c r="I6" s="338"/>
      <c r="J6" s="338"/>
      <c r="K6" s="338"/>
      <c r="L6" s="338"/>
      <c r="M6" s="338"/>
    </row>
    <row r="7" spans="1:13" ht="16.5" customHeight="1" thickBot="1">
      <c r="A7" s="338"/>
      <c r="B7" s="338"/>
      <c r="C7" s="338"/>
      <c r="D7" s="338"/>
      <c r="E7" s="338"/>
      <c r="F7" s="338"/>
      <c r="G7" s="338"/>
      <c r="H7" s="338"/>
      <c r="I7" s="338"/>
      <c r="J7" s="338"/>
      <c r="K7" s="338"/>
      <c r="L7" s="338"/>
      <c r="M7" s="338"/>
    </row>
    <row r="8" spans="1:13" s="19" customFormat="1" ht="133.5" customHeight="1" thickBot="1">
      <c r="A8" s="339"/>
      <c r="B8" s="340"/>
      <c r="C8" s="340"/>
      <c r="D8" s="340"/>
      <c r="E8" s="340"/>
      <c r="F8" s="340"/>
      <c r="G8" s="340"/>
      <c r="H8" s="340"/>
      <c r="I8" s="340"/>
      <c r="J8" s="340"/>
      <c r="K8" s="340"/>
      <c r="L8" s="340"/>
      <c r="M8" s="341"/>
    </row>
    <row r="9" spans="1:13" s="19" customFormat="1" ht="30" customHeight="1" thickBot="1">
      <c r="A9" s="44" t="s">
        <v>81</v>
      </c>
      <c r="B9" s="29"/>
      <c r="C9" s="29"/>
      <c r="D9" s="30"/>
      <c r="E9" s="30"/>
      <c r="F9" s="31"/>
      <c r="G9" s="29"/>
      <c r="H9" s="30"/>
      <c r="I9" s="30"/>
      <c r="J9" s="30"/>
      <c r="K9" s="30"/>
      <c r="L9" s="30"/>
      <c r="M9" s="20"/>
    </row>
    <row r="10" spans="1:13" s="19" customFormat="1" ht="119.25" customHeight="1" thickBot="1">
      <c r="A10" s="339"/>
      <c r="B10" s="340"/>
      <c r="C10" s="340"/>
      <c r="D10" s="340"/>
      <c r="E10" s="340"/>
      <c r="F10" s="340"/>
      <c r="G10" s="340"/>
      <c r="H10" s="340"/>
      <c r="I10" s="340"/>
      <c r="J10" s="340"/>
      <c r="K10" s="340"/>
      <c r="L10" s="340"/>
      <c r="M10" s="341"/>
    </row>
    <row r="11" spans="1:13" ht="15">
      <c r="A11" s="21"/>
      <c r="B11" s="21"/>
      <c r="C11" s="21"/>
      <c r="D11" s="21"/>
      <c r="E11" s="21"/>
      <c r="F11" s="21"/>
      <c r="G11" s="22"/>
      <c r="H11" s="23"/>
      <c r="I11" s="23"/>
      <c r="J11" s="23"/>
      <c r="K11" s="23"/>
      <c r="L11" s="23"/>
      <c r="M11" s="23"/>
    </row>
    <row r="12" s="66" customFormat="1" ht="15"/>
  </sheetData>
  <sheetProtection/>
  <mergeCells count="4">
    <mergeCell ref="B4:K4"/>
    <mergeCell ref="A6:M7"/>
    <mergeCell ref="A8:M8"/>
    <mergeCell ref="A10:M10"/>
  </mergeCells>
  <printOptions horizontalCentered="1" verticalCentered="1"/>
  <pageMargins left="0.7480314960629921" right="0.7480314960629921" top="0.984251968503937" bottom="0.984251968503937" header="0" footer="0"/>
  <pageSetup horizontalDpi="600" verticalDpi="600" orientation="landscape" paperSize="9" scale="77" r:id="rId2"/>
  <headerFooter alignWithMargins="0">
    <oddHeader>&amp;R&amp;G</oddHeader>
  </headerFooter>
  <legacyDrawingHF r:id="rId1"/>
</worksheet>
</file>

<file path=xl/worksheets/sheet5.xml><?xml version="1.0" encoding="utf-8"?>
<worksheet xmlns="http://schemas.openxmlformats.org/spreadsheetml/2006/main" xmlns:r="http://schemas.openxmlformats.org/officeDocument/2006/relationships">
  <sheetPr codeName="Hoja18">
    <tabColor theme="2"/>
  </sheetPr>
  <dimension ref="A2:DV79"/>
  <sheetViews>
    <sheetView showGridLines="0" showZeros="0" view="pageBreakPreview" zoomScale="75" zoomScaleSheetLayoutView="75" zoomScalePageLayoutView="0" workbookViewId="0" topLeftCell="A5">
      <selection activeCell="B9" sqref="B9"/>
    </sheetView>
  </sheetViews>
  <sheetFormatPr defaultColWidth="7.625" defaultRowHeight="15"/>
  <cols>
    <col min="1" max="2" width="7.625" style="0" customWidth="1"/>
    <col min="3" max="3" width="7.625" style="0" hidden="1" customWidth="1"/>
    <col min="4" max="4" width="7.625" style="0" customWidth="1"/>
    <col min="5" max="5" width="7.625" style="0" hidden="1" customWidth="1"/>
    <col min="6" max="6" width="7.625" style="0" customWidth="1"/>
    <col min="7" max="7" width="7.625" style="0" hidden="1" customWidth="1"/>
    <col min="8" max="8" width="7.625" style="0" customWidth="1"/>
    <col min="9" max="9" width="9.00390625" style="0" customWidth="1"/>
    <col min="10" max="10" width="7.625" style="0" customWidth="1"/>
    <col min="11" max="11" width="8.625" style="0" customWidth="1"/>
    <col min="12" max="12" width="10.00390625" style="0" customWidth="1"/>
    <col min="13" max="13" width="26.125" style="0" customWidth="1"/>
    <col min="14" max="14" width="9.50390625" style="0" customWidth="1"/>
    <col min="15" max="15" width="11.875" style="0" customWidth="1"/>
    <col min="16" max="16" width="11.75390625" style="0" customWidth="1"/>
    <col min="17" max="17" width="10.375" style="0" customWidth="1"/>
    <col min="18" max="18" width="26.875" style="0" customWidth="1"/>
    <col min="19" max="19" width="14.00390625" style="0" customWidth="1"/>
    <col min="20" max="20" width="14.75390625" style="0" customWidth="1"/>
    <col min="21" max="21" width="5.625" style="0" customWidth="1"/>
  </cols>
  <sheetData>
    <row r="1" ht="86.25" customHeight="1" hidden="1"/>
    <row r="2" spans="1:21" s="85" customFormat="1" ht="23.25" thickBot="1">
      <c r="A2" s="242">
        <f>IF(PGD!$C$3&gt;0,PGD!$C$3,"")</f>
      </c>
      <c r="B2" s="242"/>
      <c r="C2" s="242"/>
      <c r="D2" s="242"/>
      <c r="E2" s="242"/>
      <c r="F2" s="242"/>
      <c r="G2" s="242"/>
      <c r="H2" s="242"/>
      <c r="I2" s="242"/>
      <c r="J2" s="242"/>
      <c r="K2" s="242"/>
      <c r="L2" s="242"/>
      <c r="M2" s="242"/>
      <c r="N2" s="242"/>
      <c r="O2" s="242"/>
      <c r="P2" s="242"/>
      <c r="Q2" s="242"/>
      <c r="R2" s="242"/>
      <c r="S2" s="243" t="s">
        <v>250</v>
      </c>
      <c r="T2" s="242">
        <f>PGD!C6</f>
        <v>0</v>
      </c>
      <c r="U2" s="242"/>
    </row>
    <row r="3" spans="1:21" ht="56.25" customHeight="1" thickBot="1" thickTop="1">
      <c r="A3" s="203" t="s">
        <v>35</v>
      </c>
      <c r="B3" s="343" t="s">
        <v>36</v>
      </c>
      <c r="C3" s="343"/>
      <c r="D3" s="343"/>
      <c r="E3" s="343"/>
      <c r="F3" s="343"/>
      <c r="G3" s="343"/>
      <c r="H3" s="343"/>
      <c r="I3" s="343"/>
      <c r="J3" s="343"/>
      <c r="K3" s="343"/>
      <c r="L3" s="343"/>
      <c r="M3" s="343"/>
      <c r="N3" s="343"/>
      <c r="O3" s="343"/>
      <c r="P3" s="343"/>
      <c r="Q3" s="343"/>
      <c r="R3" s="250"/>
      <c r="S3" s="249" t="s">
        <v>50</v>
      </c>
      <c r="T3" s="252">
        <f>T6+T40+T60</f>
        <v>0</v>
      </c>
      <c r="U3" s="159" t="s">
        <v>95</v>
      </c>
    </row>
    <row r="4" spans="1:21" s="2" customFormat="1" ht="22.5" customHeight="1">
      <c r="A4" s="344" t="s">
        <v>240</v>
      </c>
      <c r="B4" s="344"/>
      <c r="C4" s="344"/>
      <c r="D4" s="344"/>
      <c r="E4" s="344"/>
      <c r="F4" s="344"/>
      <c r="G4" s="344"/>
      <c r="H4" s="344"/>
      <c r="I4" s="344"/>
      <c r="J4" s="344"/>
      <c r="K4" s="344"/>
      <c r="L4" s="344"/>
      <c r="M4" s="344"/>
      <c r="N4" s="344"/>
      <c r="O4" s="344"/>
      <c r="P4" s="344"/>
      <c r="Q4" s="344"/>
      <c r="R4" s="344"/>
      <c r="S4" s="344"/>
      <c r="T4" s="344"/>
      <c r="U4" s="192"/>
    </row>
    <row r="5" spans="1:20" s="2" customFormat="1" ht="22.5" customHeight="1" thickBot="1">
      <c r="A5" s="174"/>
      <c r="B5" s="174"/>
      <c r="C5" s="174"/>
      <c r="D5" s="174"/>
      <c r="E5" s="174"/>
      <c r="F5" s="174"/>
      <c r="G5" s="174"/>
      <c r="H5" s="174"/>
      <c r="I5" s="174"/>
      <c r="J5" s="174"/>
      <c r="K5" s="174"/>
      <c r="L5" s="174"/>
      <c r="M5" s="174"/>
      <c r="N5" s="174"/>
      <c r="O5" s="174"/>
      <c r="P5" s="174"/>
      <c r="Q5" s="174"/>
      <c r="R5" s="174"/>
      <c r="S5" s="174"/>
      <c r="T5" s="174"/>
    </row>
    <row r="6" spans="1:21" s="2" customFormat="1" ht="22.5" customHeight="1" thickBot="1">
      <c r="A6" s="164"/>
      <c r="B6" s="164"/>
      <c r="C6" s="164"/>
      <c r="D6" s="164"/>
      <c r="E6" s="164"/>
      <c r="F6" s="164"/>
      <c r="G6" s="164"/>
      <c r="H6" s="164"/>
      <c r="I6" s="164"/>
      <c r="J6" s="164"/>
      <c r="K6" s="164"/>
      <c r="L6" s="164"/>
      <c r="M6" s="164"/>
      <c r="N6" s="164"/>
      <c r="O6" s="164"/>
      <c r="P6" s="153" t="s">
        <v>110</v>
      </c>
      <c r="Q6" s="154" t="s">
        <v>239</v>
      </c>
      <c r="S6" s="69" t="s">
        <v>32</v>
      </c>
      <c r="T6" s="187">
        <f>SUM(M8:M111)</f>
        <v>0</v>
      </c>
      <c r="U6" s="70" t="s">
        <v>95</v>
      </c>
    </row>
    <row r="7" spans="1:23" ht="30.75" customHeight="1" thickBot="1">
      <c r="A7" s="111" t="s">
        <v>82</v>
      </c>
      <c r="B7" s="106" t="s">
        <v>252</v>
      </c>
      <c r="C7" s="106"/>
      <c r="D7" s="106"/>
      <c r="E7" s="106"/>
      <c r="F7" s="106"/>
      <c r="G7" s="106"/>
      <c r="H7" s="51"/>
      <c r="I7" s="111" t="s">
        <v>4</v>
      </c>
      <c r="J7" s="228" t="s">
        <v>6</v>
      </c>
      <c r="K7" s="162" t="s">
        <v>241</v>
      </c>
      <c r="L7" s="162" t="s">
        <v>242</v>
      </c>
      <c r="M7" s="113" t="s">
        <v>5</v>
      </c>
      <c r="N7" s="34"/>
      <c r="P7" s="107">
        <f>PGD!$K$21</f>
        <v>0</v>
      </c>
      <c r="Q7" s="155">
        <f>IF($P$7&gt;25000,20,100)</f>
        <v>100</v>
      </c>
      <c r="W7" s="19"/>
    </row>
    <row r="8" spans="1:23" ht="30.75" customHeight="1" thickBot="1">
      <c r="A8" s="110"/>
      <c r="B8" s="303" t="s">
        <v>0</v>
      </c>
      <c r="C8" s="304" t="s">
        <v>100</v>
      </c>
      <c r="D8" s="305" t="s">
        <v>1</v>
      </c>
      <c r="E8" s="304" t="s">
        <v>100</v>
      </c>
      <c r="F8" s="305" t="s">
        <v>2</v>
      </c>
      <c r="G8" s="48" t="s">
        <v>100</v>
      </c>
      <c r="H8" s="50" t="s">
        <v>51</v>
      </c>
      <c r="I8" s="112"/>
      <c r="J8" s="229"/>
      <c r="K8" s="163"/>
      <c r="L8" s="163"/>
      <c r="M8" s="118"/>
      <c r="N8" s="157" t="s">
        <v>73</v>
      </c>
      <c r="P8" s="158" t="str">
        <f>IF(P7&lt;15000,"No se supera el umbral de consumo para esta actividad",0)</f>
        <v>No se supera el umbral de consumo para esta actividad</v>
      </c>
      <c r="R8" s="30"/>
      <c r="W8">
        <f>IF(N8="NO",1,0)</f>
        <v>0</v>
      </c>
    </row>
    <row r="9" spans="1:23" ht="16.5">
      <c r="A9" s="103"/>
      <c r="B9" s="37"/>
      <c r="C9" s="104">
        <f aca="true" t="shared" si="0" ref="C9:C35">IF(B9&gt;0,1,0)</f>
        <v>0</v>
      </c>
      <c r="D9" s="37"/>
      <c r="E9" s="104">
        <f aca="true" t="shared" si="1" ref="E9:E35">IF(D9&gt;0,1,0)</f>
        <v>0</v>
      </c>
      <c r="F9" s="37"/>
      <c r="G9" s="104">
        <f aca="true" t="shared" si="2" ref="G9:G35">IF(F9&gt;0,1,0)</f>
        <v>0</v>
      </c>
      <c r="H9" s="46">
        <f aca="true" t="shared" si="3" ref="H9:H35">IF(C9+E9+G9&gt;0,(B9+D9+F9)/(C9+E9+G9),0)</f>
        <v>0</v>
      </c>
      <c r="I9" s="105"/>
      <c r="J9" s="105"/>
      <c r="K9" s="37"/>
      <c r="L9" s="37"/>
      <c r="M9" s="205">
        <f>IF(H9=0,0,IF(OR(I9=0,J9=0,K9=0,L9=0),"error, faltan datos necesarios",H9*K9*I9*J9/(12*L9*1000000)))</f>
        <v>0</v>
      </c>
      <c r="N9" s="104">
        <f>IF(H9&gt;0,IF(OR(H9&gt;$Q$7,B9&gt;1.5*$Q$7,D9&gt;1.5*$Q$7,F9&gt;1.5*$Q$7),"NO","SI"),"")</f>
      </c>
      <c r="P9" s="169">
        <f>IF(H7=0,"",IF(OR(I7=0,J7=0,K7=0,L7=0),"error falta introducir datos necesarios",""))</f>
      </c>
      <c r="R9" s="30"/>
      <c r="W9">
        <f>IF(N9="NO",1,0)</f>
        <v>0</v>
      </c>
    </row>
    <row r="10" spans="1:23" ht="16.5">
      <c r="A10" s="103"/>
      <c r="B10" s="37"/>
      <c r="C10" s="104">
        <f t="shared" si="0"/>
        <v>0</v>
      </c>
      <c r="D10" s="37"/>
      <c r="E10" s="104">
        <f t="shared" si="1"/>
        <v>0</v>
      </c>
      <c r="F10" s="37"/>
      <c r="G10" s="104">
        <f t="shared" si="2"/>
        <v>0</v>
      </c>
      <c r="H10" s="46">
        <f t="shared" si="3"/>
        <v>0</v>
      </c>
      <c r="I10" s="105"/>
      <c r="J10" s="105"/>
      <c r="K10" s="37"/>
      <c r="L10" s="37"/>
      <c r="M10" s="205">
        <f aca="true" t="shared" si="4" ref="M10:M35">IF(H10=0,0,IF(OR(I10=0,J10=0,K10=0,L10=0),"error, faltan datos necesarios",H10*K10*I10*J10/(12*L10*1000000)))</f>
        <v>0</v>
      </c>
      <c r="N10" s="104">
        <f aca="true" t="shared" si="5" ref="N10:N35">IF(H10&gt;0,IF(OR(H10&gt;$Q$7,B10&gt;1.5*$Q$7,D10&gt;1.5*$Q$7,F10&gt;1.5*$Q$7),"NO","SI"),"")</f>
      </c>
      <c r="P10" s="169"/>
      <c r="W10">
        <f aca="true" t="shared" si="6" ref="W10:W35">IF(N10="NO",1,0)</f>
        <v>0</v>
      </c>
    </row>
    <row r="11" spans="1:23" ht="16.5">
      <c r="A11" s="103"/>
      <c r="B11" s="37"/>
      <c r="C11" s="104">
        <f t="shared" si="0"/>
        <v>0</v>
      </c>
      <c r="D11" s="37"/>
      <c r="E11" s="104">
        <f t="shared" si="1"/>
        <v>0</v>
      </c>
      <c r="F11" s="37"/>
      <c r="G11" s="104">
        <f t="shared" si="2"/>
        <v>0</v>
      </c>
      <c r="H11" s="46">
        <f t="shared" si="3"/>
        <v>0</v>
      </c>
      <c r="I11" s="105"/>
      <c r="J11" s="105"/>
      <c r="K11" s="37"/>
      <c r="L11" s="37"/>
      <c r="M11" s="205">
        <f t="shared" si="4"/>
        <v>0</v>
      </c>
      <c r="N11" s="104">
        <f t="shared" si="5"/>
      </c>
      <c r="P11" s="169"/>
      <c r="W11">
        <f t="shared" si="6"/>
        <v>0</v>
      </c>
    </row>
    <row r="12" spans="1:23" ht="16.5">
      <c r="A12" s="103"/>
      <c r="B12" s="37"/>
      <c r="C12" s="104">
        <f t="shared" si="0"/>
        <v>0</v>
      </c>
      <c r="D12" s="37"/>
      <c r="E12" s="104">
        <f t="shared" si="1"/>
        <v>0</v>
      </c>
      <c r="F12" s="37"/>
      <c r="G12" s="104">
        <f t="shared" si="2"/>
        <v>0</v>
      </c>
      <c r="H12" s="46">
        <f t="shared" si="3"/>
        <v>0</v>
      </c>
      <c r="I12" s="105"/>
      <c r="J12" s="105"/>
      <c r="K12" s="37"/>
      <c r="L12" s="37"/>
      <c r="M12" s="205">
        <f>IF(H12=0,0,IF(OR(I12=0,J12=0,K12=0,L12=0),"error, faltan datos necesarios",H12*K12*I12*J12/(12*L12*1000000)))</f>
        <v>0</v>
      </c>
      <c r="N12" s="104">
        <f t="shared" si="5"/>
      </c>
      <c r="P12" s="169"/>
      <c r="W12">
        <f t="shared" si="6"/>
        <v>0</v>
      </c>
    </row>
    <row r="13" spans="1:23" ht="16.5">
      <c r="A13" s="103"/>
      <c r="B13" s="37"/>
      <c r="C13" s="104">
        <f t="shared" si="0"/>
        <v>0</v>
      </c>
      <c r="D13" s="37"/>
      <c r="E13" s="104">
        <f t="shared" si="1"/>
        <v>0</v>
      </c>
      <c r="F13" s="37"/>
      <c r="G13" s="104">
        <f t="shared" si="2"/>
        <v>0</v>
      </c>
      <c r="H13" s="46">
        <f t="shared" si="3"/>
        <v>0</v>
      </c>
      <c r="I13" s="105"/>
      <c r="J13" s="105"/>
      <c r="K13" s="37"/>
      <c r="L13" s="37"/>
      <c r="M13" s="205">
        <f t="shared" si="4"/>
        <v>0</v>
      </c>
      <c r="N13" s="104">
        <f t="shared" si="5"/>
      </c>
      <c r="P13" s="169"/>
      <c r="W13">
        <f t="shared" si="6"/>
        <v>0</v>
      </c>
    </row>
    <row r="14" spans="1:23" ht="16.5">
      <c r="A14" s="103"/>
      <c r="B14" s="37"/>
      <c r="C14" s="104">
        <f t="shared" si="0"/>
        <v>0</v>
      </c>
      <c r="D14" s="37"/>
      <c r="E14" s="104">
        <f t="shared" si="1"/>
        <v>0</v>
      </c>
      <c r="F14" s="37"/>
      <c r="G14" s="104">
        <f t="shared" si="2"/>
        <v>0</v>
      </c>
      <c r="H14" s="46">
        <f t="shared" si="3"/>
        <v>0</v>
      </c>
      <c r="I14" s="105"/>
      <c r="J14" s="105"/>
      <c r="K14" s="37"/>
      <c r="L14" s="37"/>
      <c r="M14" s="205">
        <f t="shared" si="4"/>
        <v>0</v>
      </c>
      <c r="N14" s="104">
        <f t="shared" si="5"/>
      </c>
      <c r="P14" s="169"/>
      <c r="W14">
        <f t="shared" si="6"/>
        <v>0</v>
      </c>
    </row>
    <row r="15" spans="1:23" ht="16.5">
      <c r="A15" s="103"/>
      <c r="B15" s="37"/>
      <c r="C15" s="104">
        <f t="shared" si="0"/>
        <v>0</v>
      </c>
      <c r="D15" s="37"/>
      <c r="E15" s="104">
        <f t="shared" si="1"/>
        <v>0</v>
      </c>
      <c r="F15" s="37"/>
      <c r="G15" s="104">
        <f t="shared" si="2"/>
        <v>0</v>
      </c>
      <c r="H15" s="46">
        <f t="shared" si="3"/>
        <v>0</v>
      </c>
      <c r="I15" s="105"/>
      <c r="J15" s="105"/>
      <c r="K15" s="37"/>
      <c r="L15" s="37"/>
      <c r="M15" s="205">
        <f t="shared" si="4"/>
        <v>0</v>
      </c>
      <c r="N15" s="104">
        <f t="shared" si="5"/>
      </c>
      <c r="P15" s="169"/>
      <c r="W15">
        <f t="shared" si="6"/>
        <v>0</v>
      </c>
    </row>
    <row r="16" spans="1:23" ht="16.5">
      <c r="A16" s="103"/>
      <c r="B16" s="37"/>
      <c r="C16" s="104">
        <f t="shared" si="0"/>
        <v>0</v>
      </c>
      <c r="D16" s="37"/>
      <c r="E16" s="104">
        <f t="shared" si="1"/>
        <v>0</v>
      </c>
      <c r="F16" s="37"/>
      <c r="G16" s="104">
        <f t="shared" si="2"/>
        <v>0</v>
      </c>
      <c r="H16" s="46">
        <f t="shared" si="3"/>
        <v>0</v>
      </c>
      <c r="I16" s="105"/>
      <c r="J16" s="105"/>
      <c r="K16" s="37"/>
      <c r="L16" s="37"/>
      <c r="M16" s="205">
        <f t="shared" si="4"/>
        <v>0</v>
      </c>
      <c r="N16" s="104">
        <f t="shared" si="5"/>
      </c>
      <c r="P16" s="169"/>
      <c r="W16">
        <f t="shared" si="6"/>
        <v>0</v>
      </c>
    </row>
    <row r="17" spans="1:23" ht="16.5">
      <c r="A17" s="103"/>
      <c r="B17" s="37"/>
      <c r="C17" s="104">
        <f t="shared" si="0"/>
        <v>0</v>
      </c>
      <c r="D17" s="37"/>
      <c r="E17" s="104">
        <f t="shared" si="1"/>
        <v>0</v>
      </c>
      <c r="F17" s="37"/>
      <c r="G17" s="104">
        <f t="shared" si="2"/>
        <v>0</v>
      </c>
      <c r="H17" s="46">
        <f t="shared" si="3"/>
        <v>0</v>
      </c>
      <c r="I17" s="105"/>
      <c r="J17" s="105"/>
      <c r="K17" s="37"/>
      <c r="L17" s="37"/>
      <c r="M17" s="205">
        <f t="shared" si="4"/>
        <v>0</v>
      </c>
      <c r="N17" s="104">
        <f t="shared" si="5"/>
      </c>
      <c r="P17" s="169"/>
      <c r="W17">
        <f t="shared" si="6"/>
        <v>0</v>
      </c>
    </row>
    <row r="18" spans="1:23" ht="16.5">
      <c r="A18" s="103"/>
      <c r="B18" s="37"/>
      <c r="C18" s="104">
        <f t="shared" si="0"/>
        <v>0</v>
      </c>
      <c r="D18" s="37"/>
      <c r="E18" s="104">
        <f t="shared" si="1"/>
        <v>0</v>
      </c>
      <c r="F18" s="37"/>
      <c r="G18" s="104">
        <f t="shared" si="2"/>
        <v>0</v>
      </c>
      <c r="H18" s="46">
        <f t="shared" si="3"/>
        <v>0</v>
      </c>
      <c r="I18" s="105"/>
      <c r="J18" s="105"/>
      <c r="K18" s="37"/>
      <c r="L18" s="37"/>
      <c r="M18" s="205">
        <f t="shared" si="4"/>
        <v>0</v>
      </c>
      <c r="N18" s="104">
        <f t="shared" si="5"/>
      </c>
      <c r="P18" s="169"/>
      <c r="W18">
        <f t="shared" si="6"/>
        <v>0</v>
      </c>
    </row>
    <row r="19" spans="1:23" ht="16.5">
      <c r="A19" s="103"/>
      <c r="B19" s="37"/>
      <c r="C19" s="104">
        <f t="shared" si="0"/>
        <v>0</v>
      </c>
      <c r="D19" s="37"/>
      <c r="E19" s="104">
        <f t="shared" si="1"/>
        <v>0</v>
      </c>
      <c r="F19" s="37"/>
      <c r="G19" s="104">
        <f t="shared" si="2"/>
        <v>0</v>
      </c>
      <c r="H19" s="46">
        <f t="shared" si="3"/>
        <v>0</v>
      </c>
      <c r="I19" s="105"/>
      <c r="J19" s="105"/>
      <c r="K19" s="37"/>
      <c r="L19" s="37"/>
      <c r="M19" s="205">
        <f t="shared" si="4"/>
        <v>0</v>
      </c>
      <c r="N19" s="104">
        <f t="shared" si="5"/>
      </c>
      <c r="P19" s="169"/>
      <c r="W19">
        <f t="shared" si="6"/>
        <v>0</v>
      </c>
    </row>
    <row r="20" spans="1:23" ht="16.5">
      <c r="A20" s="103"/>
      <c r="B20" s="37"/>
      <c r="C20" s="104">
        <f t="shared" si="0"/>
        <v>0</v>
      </c>
      <c r="D20" s="37"/>
      <c r="E20" s="104">
        <f t="shared" si="1"/>
        <v>0</v>
      </c>
      <c r="F20" s="37"/>
      <c r="G20" s="104">
        <f t="shared" si="2"/>
        <v>0</v>
      </c>
      <c r="H20" s="46">
        <f t="shared" si="3"/>
        <v>0</v>
      </c>
      <c r="I20" s="105"/>
      <c r="J20" s="105"/>
      <c r="K20" s="37"/>
      <c r="L20" s="37"/>
      <c r="M20" s="205">
        <f t="shared" si="4"/>
        <v>0</v>
      </c>
      <c r="N20" s="104">
        <f t="shared" si="5"/>
      </c>
      <c r="P20" s="169"/>
      <c r="W20">
        <f t="shared" si="6"/>
        <v>0</v>
      </c>
    </row>
    <row r="21" spans="1:23" ht="16.5">
      <c r="A21" s="103"/>
      <c r="B21" s="37"/>
      <c r="C21" s="104">
        <f t="shared" si="0"/>
        <v>0</v>
      </c>
      <c r="D21" s="37"/>
      <c r="E21" s="104">
        <f t="shared" si="1"/>
        <v>0</v>
      </c>
      <c r="F21" s="37"/>
      <c r="G21" s="104">
        <f t="shared" si="2"/>
        <v>0</v>
      </c>
      <c r="H21" s="46">
        <f t="shared" si="3"/>
        <v>0</v>
      </c>
      <c r="I21" s="105"/>
      <c r="J21" s="105"/>
      <c r="K21" s="37"/>
      <c r="L21" s="37"/>
      <c r="M21" s="205">
        <f t="shared" si="4"/>
        <v>0</v>
      </c>
      <c r="N21" s="104">
        <f t="shared" si="5"/>
      </c>
      <c r="P21" s="169"/>
      <c r="W21">
        <f t="shared" si="6"/>
        <v>0</v>
      </c>
    </row>
    <row r="22" spans="1:23" ht="16.5">
      <c r="A22" s="103"/>
      <c r="B22" s="37"/>
      <c r="C22" s="104">
        <f t="shared" si="0"/>
        <v>0</v>
      </c>
      <c r="D22" s="37"/>
      <c r="E22" s="104">
        <f t="shared" si="1"/>
        <v>0</v>
      </c>
      <c r="F22" s="37"/>
      <c r="G22" s="104">
        <f t="shared" si="2"/>
        <v>0</v>
      </c>
      <c r="H22" s="46">
        <f t="shared" si="3"/>
        <v>0</v>
      </c>
      <c r="I22" s="105"/>
      <c r="J22" s="105"/>
      <c r="K22" s="37"/>
      <c r="L22" s="37"/>
      <c r="M22" s="205">
        <f t="shared" si="4"/>
        <v>0</v>
      </c>
      <c r="N22" s="104">
        <f t="shared" si="5"/>
      </c>
      <c r="P22" s="169"/>
      <c r="W22">
        <f t="shared" si="6"/>
        <v>0</v>
      </c>
    </row>
    <row r="23" spans="1:23" ht="16.5">
      <c r="A23" s="103"/>
      <c r="B23" s="37"/>
      <c r="C23" s="104">
        <f t="shared" si="0"/>
        <v>0</v>
      </c>
      <c r="D23" s="37"/>
      <c r="E23" s="104">
        <f t="shared" si="1"/>
        <v>0</v>
      </c>
      <c r="F23" s="37"/>
      <c r="G23" s="104">
        <f t="shared" si="2"/>
        <v>0</v>
      </c>
      <c r="H23" s="46">
        <f t="shared" si="3"/>
        <v>0</v>
      </c>
      <c r="I23" s="105"/>
      <c r="J23" s="105"/>
      <c r="K23" s="37"/>
      <c r="L23" s="37"/>
      <c r="M23" s="205">
        <f t="shared" si="4"/>
        <v>0</v>
      </c>
      <c r="N23" s="104">
        <f t="shared" si="5"/>
      </c>
      <c r="P23" s="169"/>
      <c r="W23">
        <f t="shared" si="6"/>
        <v>0</v>
      </c>
    </row>
    <row r="24" spans="1:23" ht="16.5">
      <c r="A24" s="103"/>
      <c r="B24" s="37"/>
      <c r="C24" s="104">
        <f t="shared" si="0"/>
        <v>0</v>
      </c>
      <c r="D24" s="37"/>
      <c r="E24" s="104">
        <f t="shared" si="1"/>
        <v>0</v>
      </c>
      <c r="F24" s="37"/>
      <c r="G24" s="104">
        <f t="shared" si="2"/>
        <v>0</v>
      </c>
      <c r="H24" s="46">
        <f t="shared" si="3"/>
        <v>0</v>
      </c>
      <c r="I24" s="105"/>
      <c r="J24" s="105"/>
      <c r="K24" s="37"/>
      <c r="L24" s="37"/>
      <c r="M24" s="205">
        <f t="shared" si="4"/>
        <v>0</v>
      </c>
      <c r="N24" s="104">
        <f t="shared" si="5"/>
      </c>
      <c r="P24" s="169"/>
      <c r="W24">
        <f t="shared" si="6"/>
        <v>0</v>
      </c>
    </row>
    <row r="25" spans="1:23" ht="16.5">
      <c r="A25" s="103"/>
      <c r="B25" s="37"/>
      <c r="C25" s="104">
        <f t="shared" si="0"/>
        <v>0</v>
      </c>
      <c r="D25" s="37"/>
      <c r="E25" s="104">
        <f t="shared" si="1"/>
        <v>0</v>
      </c>
      <c r="F25" s="37"/>
      <c r="G25" s="104">
        <f t="shared" si="2"/>
        <v>0</v>
      </c>
      <c r="H25" s="46">
        <f t="shared" si="3"/>
        <v>0</v>
      </c>
      <c r="I25" s="105"/>
      <c r="J25" s="105"/>
      <c r="K25" s="37"/>
      <c r="L25" s="37"/>
      <c r="M25" s="205">
        <f t="shared" si="4"/>
        <v>0</v>
      </c>
      <c r="N25" s="104">
        <f t="shared" si="5"/>
      </c>
      <c r="P25" s="169"/>
      <c r="S25" s="185"/>
      <c r="W25">
        <f t="shared" si="6"/>
        <v>0</v>
      </c>
    </row>
    <row r="26" spans="1:23" ht="21">
      <c r="A26" s="103"/>
      <c r="B26" s="37"/>
      <c r="C26" s="104">
        <f t="shared" si="0"/>
        <v>0</v>
      </c>
      <c r="D26" s="37"/>
      <c r="E26" s="104">
        <f t="shared" si="1"/>
        <v>0</v>
      </c>
      <c r="F26" s="37"/>
      <c r="G26" s="104">
        <f t="shared" si="2"/>
        <v>0</v>
      </c>
      <c r="H26" s="46">
        <f t="shared" si="3"/>
        <v>0</v>
      </c>
      <c r="I26" s="105"/>
      <c r="J26" s="105"/>
      <c r="K26" s="37"/>
      <c r="L26" s="37"/>
      <c r="M26" s="205">
        <f t="shared" si="4"/>
        <v>0</v>
      </c>
      <c r="N26" s="104">
        <f t="shared" si="5"/>
      </c>
      <c r="P26" s="169"/>
      <c r="S26" s="186"/>
      <c r="W26">
        <f t="shared" si="6"/>
        <v>0</v>
      </c>
    </row>
    <row r="27" spans="1:23" ht="16.5">
      <c r="A27" s="103"/>
      <c r="B27" s="37"/>
      <c r="C27" s="104">
        <f t="shared" si="0"/>
        <v>0</v>
      </c>
      <c r="D27" s="37"/>
      <c r="E27" s="104">
        <f t="shared" si="1"/>
        <v>0</v>
      </c>
      <c r="F27" s="37"/>
      <c r="G27" s="104">
        <f t="shared" si="2"/>
        <v>0</v>
      </c>
      <c r="H27" s="46">
        <f t="shared" si="3"/>
        <v>0</v>
      </c>
      <c r="I27" s="105"/>
      <c r="J27" s="105"/>
      <c r="K27" s="37"/>
      <c r="L27" s="37"/>
      <c r="M27" s="205">
        <f t="shared" si="4"/>
        <v>0</v>
      </c>
      <c r="N27" s="104">
        <f t="shared" si="5"/>
      </c>
      <c r="P27" s="169"/>
      <c r="W27">
        <f t="shared" si="6"/>
        <v>0</v>
      </c>
    </row>
    <row r="28" spans="1:23" ht="16.5">
      <c r="A28" s="103"/>
      <c r="B28" s="37"/>
      <c r="C28" s="104">
        <f t="shared" si="0"/>
        <v>0</v>
      </c>
      <c r="D28" s="37"/>
      <c r="E28" s="104">
        <f t="shared" si="1"/>
        <v>0</v>
      </c>
      <c r="F28" s="37"/>
      <c r="G28" s="104">
        <f t="shared" si="2"/>
        <v>0</v>
      </c>
      <c r="H28" s="46">
        <f t="shared" si="3"/>
        <v>0</v>
      </c>
      <c r="I28" s="105"/>
      <c r="J28" s="105"/>
      <c r="K28" s="37"/>
      <c r="L28" s="37"/>
      <c r="M28" s="205">
        <f t="shared" si="4"/>
        <v>0</v>
      </c>
      <c r="N28" s="104">
        <f t="shared" si="5"/>
      </c>
      <c r="P28" s="169"/>
      <c r="W28">
        <f t="shared" si="6"/>
        <v>0</v>
      </c>
    </row>
    <row r="29" spans="1:23" ht="16.5">
      <c r="A29" s="103"/>
      <c r="B29" s="37"/>
      <c r="C29" s="104">
        <f t="shared" si="0"/>
        <v>0</v>
      </c>
      <c r="D29" s="37"/>
      <c r="E29" s="104">
        <f t="shared" si="1"/>
        <v>0</v>
      </c>
      <c r="F29" s="37"/>
      <c r="G29" s="104">
        <f t="shared" si="2"/>
        <v>0</v>
      </c>
      <c r="H29" s="46">
        <f t="shared" si="3"/>
        <v>0</v>
      </c>
      <c r="I29" s="105"/>
      <c r="J29" s="105"/>
      <c r="K29" s="37"/>
      <c r="L29" s="37"/>
      <c r="M29" s="205">
        <f t="shared" si="4"/>
        <v>0</v>
      </c>
      <c r="N29" s="104">
        <f t="shared" si="5"/>
      </c>
      <c r="P29" s="169"/>
      <c r="W29">
        <f t="shared" si="6"/>
        <v>0</v>
      </c>
    </row>
    <row r="30" spans="1:23" ht="16.5">
      <c r="A30" s="103"/>
      <c r="B30" s="37"/>
      <c r="C30" s="104">
        <f t="shared" si="0"/>
        <v>0</v>
      </c>
      <c r="D30" s="37"/>
      <c r="E30" s="104">
        <f t="shared" si="1"/>
        <v>0</v>
      </c>
      <c r="F30" s="37"/>
      <c r="G30" s="104">
        <f t="shared" si="2"/>
        <v>0</v>
      </c>
      <c r="H30" s="46">
        <f t="shared" si="3"/>
        <v>0</v>
      </c>
      <c r="I30" s="105"/>
      <c r="J30" s="105"/>
      <c r="K30" s="37"/>
      <c r="L30" s="37"/>
      <c r="M30" s="205">
        <f t="shared" si="4"/>
        <v>0</v>
      </c>
      <c r="N30" s="104">
        <f t="shared" si="5"/>
      </c>
      <c r="P30" s="169"/>
      <c r="W30">
        <f t="shared" si="6"/>
        <v>0</v>
      </c>
    </row>
    <row r="31" spans="1:23" s="19" customFormat="1" ht="16.5" customHeight="1">
      <c r="A31" s="103"/>
      <c r="B31" s="37"/>
      <c r="C31" s="104">
        <f t="shared" si="0"/>
        <v>0</v>
      </c>
      <c r="D31" s="37"/>
      <c r="E31" s="104">
        <f t="shared" si="1"/>
        <v>0</v>
      </c>
      <c r="F31" s="37"/>
      <c r="G31" s="104">
        <f t="shared" si="2"/>
        <v>0</v>
      </c>
      <c r="H31" s="46">
        <f t="shared" si="3"/>
        <v>0</v>
      </c>
      <c r="I31" s="105"/>
      <c r="J31" s="105"/>
      <c r="K31" s="37"/>
      <c r="L31" s="37"/>
      <c r="M31" s="205">
        <f t="shared" si="4"/>
        <v>0</v>
      </c>
      <c r="N31" s="104">
        <f t="shared" si="5"/>
      </c>
      <c r="O31" s="119"/>
      <c r="P31" s="169"/>
      <c r="Q31"/>
      <c r="W31">
        <f t="shared" si="6"/>
        <v>0</v>
      </c>
    </row>
    <row r="32" spans="1:23" s="19" customFormat="1" ht="16.5" customHeight="1">
      <c r="A32" s="103"/>
      <c r="B32" s="37"/>
      <c r="C32" s="104">
        <f t="shared" si="0"/>
        <v>0</v>
      </c>
      <c r="D32" s="37"/>
      <c r="E32" s="104">
        <f t="shared" si="1"/>
        <v>0</v>
      </c>
      <c r="F32" s="37"/>
      <c r="G32" s="104">
        <f t="shared" si="2"/>
        <v>0</v>
      </c>
      <c r="H32" s="46">
        <f t="shared" si="3"/>
        <v>0</v>
      </c>
      <c r="I32" s="105"/>
      <c r="J32" s="105"/>
      <c r="K32" s="37"/>
      <c r="L32" s="37"/>
      <c r="M32" s="205">
        <f t="shared" si="4"/>
        <v>0</v>
      </c>
      <c r="N32" s="104">
        <f t="shared" si="5"/>
      </c>
      <c r="O32" s="119"/>
      <c r="P32" s="169"/>
      <c r="Q32"/>
      <c r="W32">
        <f t="shared" si="6"/>
        <v>0</v>
      </c>
    </row>
    <row r="33" spans="1:23" s="19" customFormat="1" ht="15" customHeight="1">
      <c r="A33" s="103"/>
      <c r="B33" s="37"/>
      <c r="C33" s="104">
        <f t="shared" si="0"/>
        <v>0</v>
      </c>
      <c r="D33" s="37"/>
      <c r="E33" s="104">
        <f t="shared" si="1"/>
        <v>0</v>
      </c>
      <c r="F33" s="37"/>
      <c r="G33" s="104">
        <f t="shared" si="2"/>
        <v>0</v>
      </c>
      <c r="H33" s="46">
        <f t="shared" si="3"/>
        <v>0</v>
      </c>
      <c r="I33" s="105"/>
      <c r="J33" s="105"/>
      <c r="K33" s="37"/>
      <c r="L33" s="37"/>
      <c r="M33" s="205">
        <f t="shared" si="4"/>
        <v>0</v>
      </c>
      <c r="N33" s="104">
        <f t="shared" si="5"/>
      </c>
      <c r="O33" s="119"/>
      <c r="P33" s="169"/>
      <c r="Q33"/>
      <c r="W33">
        <f t="shared" si="6"/>
        <v>0</v>
      </c>
    </row>
    <row r="34" spans="1:23" ht="15" customHeight="1">
      <c r="A34" s="103"/>
      <c r="B34" s="37"/>
      <c r="C34" s="104">
        <f t="shared" si="0"/>
        <v>0</v>
      </c>
      <c r="D34" s="37"/>
      <c r="E34" s="104">
        <f t="shared" si="1"/>
        <v>0</v>
      </c>
      <c r="F34" s="37"/>
      <c r="G34" s="104">
        <f t="shared" si="2"/>
        <v>0</v>
      </c>
      <c r="H34" s="46">
        <f t="shared" si="3"/>
        <v>0</v>
      </c>
      <c r="I34" s="105"/>
      <c r="J34" s="105"/>
      <c r="K34" s="37"/>
      <c r="L34" s="37"/>
      <c r="M34" s="205">
        <f t="shared" si="4"/>
        <v>0</v>
      </c>
      <c r="N34" s="104">
        <f t="shared" si="5"/>
      </c>
      <c r="P34" s="169"/>
      <c r="W34">
        <f t="shared" si="6"/>
        <v>0</v>
      </c>
    </row>
    <row r="35" spans="1:23" ht="16.5">
      <c r="A35" s="103"/>
      <c r="B35" s="37"/>
      <c r="C35" s="104">
        <f t="shared" si="0"/>
        <v>0</v>
      </c>
      <c r="D35" s="37"/>
      <c r="E35" s="104">
        <f t="shared" si="1"/>
        <v>0</v>
      </c>
      <c r="F35" s="37"/>
      <c r="G35" s="104">
        <f t="shared" si="2"/>
        <v>0</v>
      </c>
      <c r="H35" s="46">
        <f t="shared" si="3"/>
        <v>0</v>
      </c>
      <c r="I35" s="105"/>
      <c r="J35" s="105"/>
      <c r="K35" s="37"/>
      <c r="L35" s="37"/>
      <c r="M35" s="205">
        <f t="shared" si="4"/>
        <v>0</v>
      </c>
      <c r="N35" s="104">
        <f t="shared" si="5"/>
      </c>
      <c r="P35" s="169"/>
      <c r="W35">
        <f t="shared" si="6"/>
        <v>0</v>
      </c>
    </row>
    <row r="36" spans="8:23" ht="15">
      <c r="H36" s="19"/>
      <c r="I36" s="19"/>
      <c r="J36" s="19"/>
      <c r="K36" s="19"/>
      <c r="W36">
        <f aca="true" t="shared" si="7" ref="W24:W36">IF(N36="NO",1,0)</f>
        <v>0</v>
      </c>
    </row>
    <row r="37" spans="10:23" ht="15">
      <c r="J37" s="19"/>
      <c r="K37" s="19"/>
      <c r="W37">
        <f aca="true" t="shared" si="8" ref="W37:W42">IF(M37="NO",1,0)</f>
        <v>0</v>
      </c>
    </row>
    <row r="38" spans="1:23" ht="15">
      <c r="A38" s="36"/>
      <c r="B38" s="36"/>
      <c r="C38" s="36"/>
      <c r="D38" s="36"/>
      <c r="E38" s="36"/>
      <c r="F38" s="36"/>
      <c r="G38" s="36"/>
      <c r="H38" s="36"/>
      <c r="I38" s="36"/>
      <c r="J38" s="36"/>
      <c r="K38" s="36"/>
      <c r="L38" s="36"/>
      <c r="M38" s="36"/>
      <c r="N38" s="36"/>
      <c r="O38" s="36"/>
      <c r="P38" s="36"/>
      <c r="Q38" s="36"/>
      <c r="R38" s="36"/>
      <c r="S38" s="36"/>
      <c r="T38" s="36"/>
      <c r="U38" s="36"/>
      <c r="W38">
        <f t="shared" si="8"/>
        <v>0</v>
      </c>
    </row>
    <row r="39" spans="1:24" ht="22.5" customHeight="1" thickBot="1">
      <c r="A39" s="198" t="s">
        <v>268</v>
      </c>
      <c r="B39" s="202"/>
      <c r="C39" s="202"/>
      <c r="D39" s="202"/>
      <c r="E39" s="202"/>
      <c r="F39" s="202"/>
      <c r="G39" s="202"/>
      <c r="H39" s="202"/>
      <c r="I39" s="202"/>
      <c r="J39" s="202"/>
      <c r="K39" s="202"/>
      <c r="L39" s="202"/>
      <c r="M39" s="202"/>
      <c r="N39" s="202"/>
      <c r="O39" s="202"/>
      <c r="P39" s="202"/>
      <c r="Q39" s="202"/>
      <c r="R39" s="202"/>
      <c r="S39" s="202"/>
      <c r="T39" s="202"/>
      <c r="U39" s="202"/>
      <c r="V39" s="164"/>
      <c r="W39" s="223">
        <f t="shared" si="8"/>
        <v>0</v>
      </c>
      <c r="X39" s="223"/>
    </row>
    <row r="40" spans="17:24" ht="20.25" customHeight="1" thickBot="1">
      <c r="Q40" s="19"/>
      <c r="S40" s="160" t="s">
        <v>32</v>
      </c>
      <c r="T40" s="178">
        <f>SUM(K43:K58)</f>
        <v>0</v>
      </c>
      <c r="U40" s="161" t="s">
        <v>83</v>
      </c>
      <c r="W40" s="223">
        <f t="shared" si="8"/>
        <v>0</v>
      </c>
      <c r="X40" s="223"/>
    </row>
    <row r="41" spans="1:24" ht="50.25" thickBot="1">
      <c r="A41" s="109" t="s">
        <v>82</v>
      </c>
      <c r="B41" s="106" t="s">
        <v>251</v>
      </c>
      <c r="C41" s="106"/>
      <c r="D41" s="106"/>
      <c r="E41" s="106"/>
      <c r="F41" s="106"/>
      <c r="G41" s="106"/>
      <c r="H41" s="51"/>
      <c r="I41" s="111" t="s">
        <v>4</v>
      </c>
      <c r="J41" s="345" t="s">
        <v>6</v>
      </c>
      <c r="K41" s="113" t="s">
        <v>5</v>
      </c>
      <c r="L41" s="113" t="s">
        <v>114</v>
      </c>
      <c r="M41" s="34"/>
      <c r="O41" s="216" t="s">
        <v>115</v>
      </c>
      <c r="P41" s="213">
        <f>IF(O42&gt;=100,"VLE mg COV/Nm3","")</f>
      </c>
      <c r="Q41" s="214" t="str">
        <f>IF(O42&lt;100,"VLE mg COT/Nm3","")</f>
        <v>VLE mg COT/Nm3</v>
      </c>
      <c r="T41" s="2"/>
      <c r="U41" s="2"/>
      <c r="V41" s="2"/>
      <c r="W41" s="223">
        <f t="shared" si="8"/>
        <v>0</v>
      </c>
      <c r="X41" s="223"/>
    </row>
    <row r="42" spans="1:24" ht="33" customHeight="1" thickBot="1">
      <c r="A42" s="110"/>
      <c r="B42" s="47" t="s">
        <v>0</v>
      </c>
      <c r="C42" s="48" t="s">
        <v>100</v>
      </c>
      <c r="D42" s="49" t="s">
        <v>1</v>
      </c>
      <c r="E42" s="48" t="s">
        <v>100</v>
      </c>
      <c r="F42" s="49" t="s">
        <v>2</v>
      </c>
      <c r="G42" s="48" t="s">
        <v>100</v>
      </c>
      <c r="H42" s="50" t="s">
        <v>51</v>
      </c>
      <c r="I42" s="112"/>
      <c r="J42" s="346"/>
      <c r="K42" s="118"/>
      <c r="L42" s="118"/>
      <c r="M42" s="157" t="s">
        <v>73</v>
      </c>
      <c r="N42" s="2"/>
      <c r="O42" s="217">
        <f>SUM(L43:L58)</f>
        <v>0</v>
      </c>
      <c r="P42" s="215">
        <f>IF($O$42&gt;=100,20,0)</f>
        <v>0</v>
      </c>
      <c r="Q42" s="219">
        <f>IF($O$42&gt;=100,0,$Q$7)</f>
        <v>100</v>
      </c>
      <c r="T42" s="2"/>
      <c r="U42" s="2"/>
      <c r="V42" s="2"/>
      <c r="W42" s="223">
        <f t="shared" si="8"/>
        <v>0</v>
      </c>
      <c r="X42" s="223"/>
    </row>
    <row r="43" spans="1:24" ht="16.5">
      <c r="A43" s="103"/>
      <c r="B43" s="37"/>
      <c r="C43" s="104">
        <f aca="true" t="shared" si="9" ref="C43:C57">IF(B43&gt;0,1,0)</f>
        <v>0</v>
      </c>
      <c r="D43" s="37"/>
      <c r="E43" s="104">
        <f aca="true" t="shared" si="10" ref="E43:E57">IF(D43&gt;0,1,0)</f>
        <v>0</v>
      </c>
      <c r="F43" s="37"/>
      <c r="G43" s="104">
        <f aca="true" t="shared" si="11" ref="G43:G57">IF(F43&gt;0,1,0)</f>
        <v>0</v>
      </c>
      <c r="H43" s="117">
        <f aca="true" t="shared" si="12" ref="H43:H57">IF(C43+E43+G43&gt;0,(B43+D43+F43)/(C43+E43+G43),0)</f>
        <v>0</v>
      </c>
      <c r="I43" s="105"/>
      <c r="J43" s="105"/>
      <c r="K43" s="108">
        <f aca="true" t="shared" si="13" ref="K43:K57">H43*I43*J43/1000000</f>
        <v>0</v>
      </c>
      <c r="L43" s="108">
        <f>H43*I43/1000</f>
        <v>0</v>
      </c>
      <c r="M43" s="225">
        <f>IF(OR(H43=0,$P$42=0),0,IF(OR($H43&gt;$P$42,$B43&gt;1.5*$P$42,$D43&gt;1.5*$P$42,$F43&gt;1.5*$P$42),"NO","SI"))</f>
        <v>0</v>
      </c>
      <c r="N43" s="19"/>
      <c r="T43" s="30"/>
      <c r="U43" s="30"/>
      <c r="V43" s="115"/>
      <c r="W43" s="223">
        <f>IF(M43="NO",1,0)</f>
        <v>0</v>
      </c>
      <c r="X43" s="223">
        <f>IF(H43=0,0,IF($Q$42&gt;0,1,0))</f>
        <v>0</v>
      </c>
    </row>
    <row r="44" spans="1:24" ht="16.5" customHeight="1">
      <c r="A44" s="103"/>
      <c r="B44" s="37"/>
      <c r="C44" s="104">
        <f t="shared" si="9"/>
        <v>0</v>
      </c>
      <c r="D44" s="37"/>
      <c r="E44" s="104">
        <f t="shared" si="10"/>
        <v>0</v>
      </c>
      <c r="F44" s="37"/>
      <c r="G44" s="104">
        <f t="shared" si="11"/>
        <v>0</v>
      </c>
      <c r="H44" s="117">
        <f t="shared" si="12"/>
        <v>0</v>
      </c>
      <c r="I44" s="105"/>
      <c r="J44" s="105"/>
      <c r="K44" s="108">
        <f t="shared" si="13"/>
        <v>0</v>
      </c>
      <c r="L44" s="108">
        <f aca="true" t="shared" si="14" ref="L44:L57">H44*I44/1000</f>
        <v>0</v>
      </c>
      <c r="M44" s="230">
        <f aca="true" t="shared" si="15" ref="M44:M57">IF(OR(H44=0,$P$42=0),0,IF(OR($H44&gt;$P$42,$B44&gt;1.5*$P$42,$D44&gt;1.5*$P$42,$F44&gt;1.5*$P$42),"NO","SI"))</f>
        <v>0</v>
      </c>
      <c r="N44" s="19"/>
      <c r="O44" s="348" t="str">
        <f>IF($O$42&lt;100,"Caudal inferior a 100 g/h, aplica el VLE general focos canalizados para esta actividad en mg COT/Nm3",0)</f>
        <v>Caudal inferior a 100 g/h, aplica el VLE general focos canalizados para esta actividad en mg COT/Nm3</v>
      </c>
      <c r="P44" s="348"/>
      <c r="Q44" s="348"/>
      <c r="R44" s="348"/>
      <c r="S44" s="348"/>
      <c r="T44" s="348"/>
      <c r="U44" s="348"/>
      <c r="V44" s="115"/>
      <c r="W44" s="223">
        <f aca="true" t="shared" si="16" ref="W44:W72">IF(M44="NO",1,0)</f>
        <v>0</v>
      </c>
      <c r="X44" s="223">
        <f aca="true" t="shared" si="17" ref="X44:X59">IF(H44=0,0,IF($Q$42&gt;0,1,0))</f>
        <v>0</v>
      </c>
    </row>
    <row r="45" spans="1:24" ht="16.5" customHeight="1">
      <c r="A45" s="103"/>
      <c r="B45" s="39">
        <v>0</v>
      </c>
      <c r="C45" s="104">
        <f t="shared" si="9"/>
        <v>0</v>
      </c>
      <c r="D45" s="39"/>
      <c r="E45" s="104">
        <f t="shared" si="10"/>
        <v>0</v>
      </c>
      <c r="F45" s="39"/>
      <c r="G45" s="104">
        <f t="shared" si="11"/>
        <v>0</v>
      </c>
      <c r="H45" s="83">
        <f t="shared" si="12"/>
        <v>0</v>
      </c>
      <c r="I45" s="38"/>
      <c r="J45" s="38"/>
      <c r="K45" s="218">
        <f t="shared" si="13"/>
        <v>0</v>
      </c>
      <c r="L45" s="108">
        <f t="shared" si="14"/>
        <v>0</v>
      </c>
      <c r="M45" s="230">
        <f t="shared" si="15"/>
        <v>0</v>
      </c>
      <c r="N45" s="19"/>
      <c r="O45" s="342" t="str">
        <f>IF($O$42&lt;100,"Es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P45" s="342"/>
      <c r="Q45" s="342"/>
      <c r="R45" s="342"/>
      <c r="S45" s="342"/>
      <c r="T45" s="342"/>
      <c r="U45" s="19"/>
      <c r="V45" s="19"/>
      <c r="W45" s="223">
        <f t="shared" si="16"/>
        <v>0</v>
      </c>
      <c r="X45" s="223">
        <f t="shared" si="17"/>
        <v>0</v>
      </c>
    </row>
    <row r="46" spans="1:24" ht="16.5" customHeight="1">
      <c r="A46" s="103"/>
      <c r="B46" s="39"/>
      <c r="C46" s="104">
        <f t="shared" si="9"/>
        <v>0</v>
      </c>
      <c r="D46" s="39"/>
      <c r="E46" s="104">
        <f t="shared" si="10"/>
        <v>0</v>
      </c>
      <c r="F46" s="39"/>
      <c r="G46" s="104">
        <f t="shared" si="11"/>
        <v>0</v>
      </c>
      <c r="H46" s="83">
        <f t="shared" si="12"/>
        <v>0</v>
      </c>
      <c r="I46" s="38"/>
      <c r="J46" s="38"/>
      <c r="K46" s="218">
        <f t="shared" si="13"/>
        <v>0</v>
      </c>
      <c r="L46" s="108">
        <f t="shared" si="14"/>
        <v>0</v>
      </c>
      <c r="M46" s="230">
        <f t="shared" si="15"/>
        <v>0</v>
      </c>
      <c r="N46" s="19"/>
      <c r="O46" s="342"/>
      <c r="P46" s="342"/>
      <c r="Q46" s="342"/>
      <c r="R46" s="342"/>
      <c r="S46" s="342"/>
      <c r="T46" s="342"/>
      <c r="U46" s="2"/>
      <c r="V46" s="2"/>
      <c r="W46" s="223">
        <f t="shared" si="16"/>
        <v>0</v>
      </c>
      <c r="X46" s="223">
        <f t="shared" si="17"/>
        <v>0</v>
      </c>
    </row>
    <row r="47" spans="1:24" ht="21" customHeight="1">
      <c r="A47" s="103"/>
      <c r="B47" s="39"/>
      <c r="C47" s="104">
        <f t="shared" si="9"/>
        <v>0</v>
      </c>
      <c r="D47" s="39"/>
      <c r="E47" s="104">
        <f t="shared" si="10"/>
        <v>0</v>
      </c>
      <c r="F47" s="39"/>
      <c r="G47" s="104">
        <f t="shared" si="11"/>
        <v>0</v>
      </c>
      <c r="H47" s="83">
        <f t="shared" si="12"/>
        <v>0</v>
      </c>
      <c r="I47" s="38"/>
      <c r="J47" s="38"/>
      <c r="K47" s="218">
        <f t="shared" si="13"/>
        <v>0</v>
      </c>
      <c r="L47" s="108">
        <f t="shared" si="14"/>
        <v>0</v>
      </c>
      <c r="M47" s="230">
        <f t="shared" si="15"/>
        <v>0</v>
      </c>
      <c r="N47" s="19"/>
      <c r="O47" s="342"/>
      <c r="P47" s="342"/>
      <c r="Q47" s="342"/>
      <c r="R47" s="342"/>
      <c r="S47" s="342"/>
      <c r="T47" s="342"/>
      <c r="W47" s="223">
        <f t="shared" si="16"/>
        <v>0</v>
      </c>
      <c r="X47" s="223">
        <f t="shared" si="17"/>
        <v>0</v>
      </c>
    </row>
    <row r="48" spans="1:24" s="36" customFormat="1" ht="16.5" customHeight="1">
      <c r="A48" s="103"/>
      <c r="B48" s="39"/>
      <c r="C48" s="104">
        <f t="shared" si="9"/>
        <v>0</v>
      </c>
      <c r="D48" s="39"/>
      <c r="E48" s="104">
        <f t="shared" si="10"/>
        <v>0</v>
      </c>
      <c r="F48" s="39"/>
      <c r="G48" s="104">
        <f t="shared" si="11"/>
        <v>0</v>
      </c>
      <c r="H48" s="83">
        <f t="shared" si="12"/>
        <v>0</v>
      </c>
      <c r="I48" s="38"/>
      <c r="J48" s="38"/>
      <c r="K48" s="218">
        <f t="shared" si="13"/>
        <v>0</v>
      </c>
      <c r="L48" s="108">
        <f t="shared" si="14"/>
        <v>0</v>
      </c>
      <c r="M48" s="230">
        <f t="shared" si="15"/>
        <v>0</v>
      </c>
      <c r="N48" s="19"/>
      <c r="W48" s="223">
        <f t="shared" si="16"/>
        <v>0</v>
      </c>
      <c r="X48" s="223">
        <f t="shared" si="17"/>
        <v>0</v>
      </c>
    </row>
    <row r="49" spans="1:24" s="36" customFormat="1" ht="19.5" customHeight="1">
      <c r="A49" s="103"/>
      <c r="B49" s="39"/>
      <c r="C49" s="104">
        <f t="shared" si="9"/>
        <v>0</v>
      </c>
      <c r="D49" s="39"/>
      <c r="E49" s="104">
        <f t="shared" si="10"/>
        <v>0</v>
      </c>
      <c r="F49" s="39"/>
      <c r="G49" s="104">
        <f t="shared" si="11"/>
        <v>0</v>
      </c>
      <c r="H49" s="83">
        <f t="shared" si="12"/>
        <v>0</v>
      </c>
      <c r="I49" s="38"/>
      <c r="J49" s="38"/>
      <c r="K49" s="218">
        <f t="shared" si="13"/>
        <v>0</v>
      </c>
      <c r="L49" s="108">
        <f t="shared" si="14"/>
        <v>0</v>
      </c>
      <c r="M49" s="230">
        <f t="shared" si="15"/>
        <v>0</v>
      </c>
      <c r="N49" s="156"/>
      <c r="W49" s="223">
        <f t="shared" si="16"/>
        <v>0</v>
      </c>
      <c r="X49" s="223">
        <f t="shared" si="17"/>
        <v>0</v>
      </c>
    </row>
    <row r="50" spans="1:24" s="36" customFormat="1" ht="19.5" customHeight="1">
      <c r="A50" s="103"/>
      <c r="B50" s="39"/>
      <c r="C50" s="104">
        <f t="shared" si="9"/>
        <v>0</v>
      </c>
      <c r="D50" s="39"/>
      <c r="E50" s="104">
        <f t="shared" si="10"/>
        <v>0</v>
      </c>
      <c r="F50" s="39"/>
      <c r="G50" s="104">
        <f t="shared" si="11"/>
        <v>0</v>
      </c>
      <c r="H50" s="83">
        <f t="shared" si="12"/>
        <v>0</v>
      </c>
      <c r="I50" s="38"/>
      <c r="J50" s="38"/>
      <c r="K50" s="218">
        <f t="shared" si="13"/>
        <v>0</v>
      </c>
      <c r="L50" s="108">
        <f t="shared" si="14"/>
        <v>0</v>
      </c>
      <c r="M50" s="230">
        <f t="shared" si="15"/>
        <v>0</v>
      </c>
      <c r="N50" s="156"/>
      <c r="O50" s="342">
        <f>IF(P42=0,0,"El VLE para los focos de emisión de COVs halogenados con frase de riesgo asignada R40 o indicación de peligro H341 o H351, cuando el caudal másico de la suma de los compuestos sea &gt;= 100 g/h es 20 mg COV/Nm3")</f>
        <v>0</v>
      </c>
      <c r="P50" s="342"/>
      <c r="Q50" s="342"/>
      <c r="R50" s="342"/>
      <c r="S50" s="342"/>
      <c r="T50" s="342"/>
      <c r="W50" s="223">
        <f t="shared" si="16"/>
        <v>0</v>
      </c>
      <c r="X50" s="223"/>
    </row>
    <row r="51" spans="1:24" s="36" customFormat="1" ht="19.5">
      <c r="A51" s="103"/>
      <c r="B51" s="39"/>
      <c r="C51" s="104">
        <f t="shared" si="9"/>
        <v>0</v>
      </c>
      <c r="D51" s="39"/>
      <c r="E51" s="104">
        <f t="shared" si="10"/>
        <v>0</v>
      </c>
      <c r="F51" s="39"/>
      <c r="G51" s="104">
        <f t="shared" si="11"/>
        <v>0</v>
      </c>
      <c r="H51" s="83">
        <f>IF(C51+E51+G51&gt;0,(B51+D51+F51)/(C51+E51+G51),0)</f>
        <v>0</v>
      </c>
      <c r="I51" s="38"/>
      <c r="J51" s="38"/>
      <c r="K51" s="218">
        <f>H51*I51*J51/1000000</f>
        <v>0</v>
      </c>
      <c r="L51" s="108">
        <f t="shared" si="14"/>
        <v>0</v>
      </c>
      <c r="M51" s="230">
        <f t="shared" si="15"/>
        <v>0</v>
      </c>
      <c r="N51" s="156"/>
      <c r="O51" s="342"/>
      <c r="P51" s="342"/>
      <c r="Q51" s="342"/>
      <c r="R51" s="342"/>
      <c r="S51" s="342"/>
      <c r="T51" s="342"/>
      <c r="W51" s="223">
        <f t="shared" si="16"/>
        <v>0</v>
      </c>
      <c r="X51" s="223"/>
    </row>
    <row r="52" spans="1:24" s="36" customFormat="1" ht="19.5">
      <c r="A52" s="103"/>
      <c r="B52" s="39"/>
      <c r="C52" s="104">
        <f t="shared" si="9"/>
        <v>0</v>
      </c>
      <c r="D52" s="39"/>
      <c r="E52" s="104">
        <f t="shared" si="10"/>
        <v>0</v>
      </c>
      <c r="F52" s="39"/>
      <c r="G52" s="104">
        <f t="shared" si="11"/>
        <v>0</v>
      </c>
      <c r="H52" s="83">
        <f t="shared" si="12"/>
        <v>0</v>
      </c>
      <c r="I52" s="38"/>
      <c r="J52" s="38"/>
      <c r="K52" s="218">
        <f t="shared" si="13"/>
        <v>0</v>
      </c>
      <c r="L52" s="108">
        <f t="shared" si="14"/>
        <v>0</v>
      </c>
      <c r="M52" s="230">
        <f t="shared" si="15"/>
        <v>0</v>
      </c>
      <c r="N52" s="156"/>
      <c r="O52" s="342"/>
      <c r="P52" s="342"/>
      <c r="Q52" s="342"/>
      <c r="R52" s="342"/>
      <c r="S52" s="342"/>
      <c r="T52" s="342"/>
      <c r="W52" s="223">
        <f t="shared" si="16"/>
        <v>0</v>
      </c>
      <c r="X52" s="223">
        <f t="shared" si="17"/>
        <v>0</v>
      </c>
    </row>
    <row r="53" spans="1:24" s="36" customFormat="1" ht="15" customHeight="1">
      <c r="A53" s="103"/>
      <c r="B53" s="39"/>
      <c r="C53" s="104">
        <f t="shared" si="9"/>
        <v>0</v>
      </c>
      <c r="D53" s="39"/>
      <c r="E53" s="104">
        <f t="shared" si="10"/>
        <v>0</v>
      </c>
      <c r="F53" s="39"/>
      <c r="G53" s="104">
        <f t="shared" si="11"/>
        <v>0</v>
      </c>
      <c r="H53" s="83">
        <f t="shared" si="12"/>
        <v>0</v>
      </c>
      <c r="I53" s="38"/>
      <c r="J53" s="38"/>
      <c r="K53" s="218">
        <f t="shared" si="13"/>
        <v>0</v>
      </c>
      <c r="L53" s="108">
        <f t="shared" si="14"/>
        <v>0</v>
      </c>
      <c r="M53" s="230">
        <f t="shared" si="15"/>
        <v>0</v>
      </c>
      <c r="N53" s="156"/>
      <c r="O53" s="342"/>
      <c r="P53" s="342"/>
      <c r="Q53" s="342"/>
      <c r="R53" s="342"/>
      <c r="S53" s="342"/>
      <c r="T53" s="342"/>
      <c r="W53" s="223">
        <f t="shared" si="16"/>
        <v>0</v>
      </c>
      <c r="X53" s="223">
        <f t="shared" si="17"/>
        <v>0</v>
      </c>
    </row>
    <row r="54" spans="1:126" s="36" customFormat="1" ht="15" customHeight="1">
      <c r="A54" s="103"/>
      <c r="B54" s="39"/>
      <c r="C54" s="104">
        <f t="shared" si="9"/>
        <v>0</v>
      </c>
      <c r="D54" s="39"/>
      <c r="E54" s="104">
        <f t="shared" si="10"/>
        <v>0</v>
      </c>
      <c r="F54" s="39"/>
      <c r="G54" s="104">
        <f t="shared" si="11"/>
        <v>0</v>
      </c>
      <c r="H54" s="83">
        <f t="shared" si="12"/>
        <v>0</v>
      </c>
      <c r="I54" s="38"/>
      <c r="J54" s="38"/>
      <c r="K54" s="218">
        <f t="shared" si="13"/>
        <v>0</v>
      </c>
      <c r="L54" s="108">
        <f t="shared" si="14"/>
        <v>0</v>
      </c>
      <c r="M54" s="230">
        <f t="shared" si="15"/>
        <v>0</v>
      </c>
      <c r="N54" s="156"/>
      <c r="W54" s="223">
        <f t="shared" si="16"/>
        <v>0</v>
      </c>
      <c r="X54" s="223">
        <f t="shared" si="17"/>
        <v>0</v>
      </c>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row>
    <row r="55" spans="1:126" s="36" customFormat="1" ht="15" customHeight="1">
      <c r="A55" s="103"/>
      <c r="B55" s="39"/>
      <c r="C55" s="104">
        <f t="shared" si="9"/>
        <v>0</v>
      </c>
      <c r="D55" s="39"/>
      <c r="E55" s="104">
        <f t="shared" si="10"/>
        <v>0</v>
      </c>
      <c r="F55" s="39"/>
      <c r="G55" s="104">
        <f t="shared" si="11"/>
        <v>0</v>
      </c>
      <c r="H55" s="83">
        <f t="shared" si="12"/>
        <v>0</v>
      </c>
      <c r="I55" s="38"/>
      <c r="J55" s="38"/>
      <c r="K55" s="218">
        <f t="shared" si="13"/>
        <v>0</v>
      </c>
      <c r="L55" s="108">
        <f t="shared" si="14"/>
        <v>0</v>
      </c>
      <c r="M55" s="230">
        <f t="shared" si="15"/>
        <v>0</v>
      </c>
      <c r="N55" s="156"/>
      <c r="W55" s="223">
        <f t="shared" si="16"/>
        <v>0</v>
      </c>
      <c r="X55" s="223">
        <f t="shared" si="17"/>
        <v>0</v>
      </c>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row>
    <row r="56" spans="1:126" s="36" customFormat="1" ht="15" customHeight="1">
      <c r="A56" s="103"/>
      <c r="B56" s="39"/>
      <c r="C56" s="104">
        <f t="shared" si="9"/>
        <v>0</v>
      </c>
      <c r="D56" s="39"/>
      <c r="E56" s="104">
        <f t="shared" si="10"/>
        <v>0</v>
      </c>
      <c r="F56" s="39"/>
      <c r="G56" s="104">
        <f t="shared" si="11"/>
        <v>0</v>
      </c>
      <c r="H56" s="83">
        <f t="shared" si="12"/>
        <v>0</v>
      </c>
      <c r="I56" s="38"/>
      <c r="J56" s="38"/>
      <c r="K56" s="218">
        <f t="shared" si="13"/>
        <v>0</v>
      </c>
      <c r="L56" s="108">
        <f t="shared" si="14"/>
        <v>0</v>
      </c>
      <c r="M56" s="230">
        <f t="shared" si="15"/>
        <v>0</v>
      </c>
      <c r="N56" s="156"/>
      <c r="O56" s="204"/>
      <c r="P56" s="204"/>
      <c r="Q56" s="204"/>
      <c r="R56" s="204"/>
      <c r="S56" s="204"/>
      <c r="T56" s="204"/>
      <c r="W56" s="223">
        <f t="shared" si="16"/>
        <v>0</v>
      </c>
      <c r="X56" s="223">
        <f t="shared" si="17"/>
        <v>0</v>
      </c>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row>
    <row r="57" spans="1:126" s="36" customFormat="1" ht="15.75" customHeight="1">
      <c r="A57" s="103"/>
      <c r="B57" s="39"/>
      <c r="C57" s="104">
        <f t="shared" si="9"/>
        <v>0</v>
      </c>
      <c r="D57" s="39"/>
      <c r="E57" s="104">
        <f t="shared" si="10"/>
        <v>0</v>
      </c>
      <c r="F57" s="39"/>
      <c r="G57" s="104">
        <f t="shared" si="11"/>
        <v>0</v>
      </c>
      <c r="H57" s="83">
        <f t="shared" si="12"/>
        <v>0</v>
      </c>
      <c r="I57" s="38"/>
      <c r="J57" s="38"/>
      <c r="K57" s="218">
        <f t="shared" si="13"/>
        <v>0</v>
      </c>
      <c r="L57" s="108">
        <f t="shared" si="14"/>
        <v>0</v>
      </c>
      <c r="M57" s="230">
        <f t="shared" si="15"/>
        <v>0</v>
      </c>
      <c r="N57" s="156"/>
      <c r="O57" s="204"/>
      <c r="P57" s="204"/>
      <c r="Q57" s="204"/>
      <c r="R57" s="204"/>
      <c r="S57" s="204"/>
      <c r="T57" s="204"/>
      <c r="W57" s="223">
        <f t="shared" si="16"/>
        <v>0</v>
      </c>
      <c r="X57" s="223">
        <f t="shared" si="17"/>
        <v>0</v>
      </c>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row>
    <row r="58" spans="1:126" s="222" customFormat="1" ht="15">
      <c r="A58" s="221">
        <f>IF($H58&gt;0,IF(OR($H58&gt;$P$42,$B58&gt;1.5*$P$42,$D58&gt;1.5*$P$42,$F58&gt;1.5*$P$42),"NO","SI"),"")</f>
      </c>
      <c r="B58" s="221"/>
      <c r="C58" s="221"/>
      <c r="D58" s="221"/>
      <c r="E58" s="221"/>
      <c r="F58" s="221"/>
      <c r="G58" s="221"/>
      <c r="H58" s="221"/>
      <c r="I58" s="221"/>
      <c r="J58" s="221"/>
      <c r="K58" s="221"/>
      <c r="L58" s="221"/>
      <c r="M58" s="221"/>
      <c r="N58" s="221"/>
      <c r="O58" s="221"/>
      <c r="P58" s="221"/>
      <c r="Q58" s="221"/>
      <c r="R58" s="221"/>
      <c r="S58" s="221"/>
      <c r="T58" s="221"/>
      <c r="U58" s="221"/>
      <c r="V58" s="221"/>
      <c r="W58" s="223">
        <f t="shared" si="16"/>
        <v>0</v>
      </c>
      <c r="X58" s="223"/>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1"/>
      <c r="BQ58" s="221"/>
      <c r="BR58" s="221"/>
      <c r="BS58" s="221"/>
      <c r="BT58" s="221"/>
      <c r="BU58" s="221"/>
      <c r="BV58" s="221"/>
      <c r="BW58" s="221"/>
      <c r="BX58" s="221"/>
      <c r="BY58" s="221"/>
      <c r="BZ58" s="221"/>
      <c r="CA58" s="221"/>
      <c r="CB58" s="221"/>
      <c r="CC58" s="221"/>
      <c r="CD58" s="221"/>
      <c r="CE58" s="221"/>
      <c r="CF58" s="221"/>
      <c r="CG58" s="221"/>
      <c r="CH58" s="221"/>
      <c r="CI58" s="221"/>
      <c r="CJ58" s="221"/>
      <c r="CK58" s="221"/>
      <c r="CL58" s="221"/>
      <c r="CM58" s="221"/>
      <c r="CN58" s="221"/>
      <c r="CO58" s="221"/>
      <c r="CP58" s="221"/>
      <c r="CQ58" s="221"/>
      <c r="CR58" s="221"/>
      <c r="CS58" s="221"/>
      <c r="CT58" s="221"/>
      <c r="CU58" s="221"/>
      <c r="CV58" s="221"/>
      <c r="CW58" s="221"/>
      <c r="CX58" s="221"/>
      <c r="CY58" s="221"/>
      <c r="CZ58" s="221"/>
      <c r="DA58" s="221"/>
      <c r="DB58" s="221"/>
      <c r="DC58" s="221"/>
      <c r="DD58" s="221"/>
      <c r="DE58" s="221"/>
      <c r="DF58" s="221"/>
      <c r="DG58" s="221"/>
      <c r="DH58" s="221"/>
      <c r="DI58" s="221"/>
      <c r="DJ58" s="221"/>
      <c r="DK58" s="221"/>
      <c r="DL58" s="221"/>
      <c r="DM58" s="221"/>
      <c r="DN58" s="221"/>
      <c r="DO58" s="221"/>
      <c r="DP58" s="221"/>
      <c r="DQ58" s="221"/>
      <c r="DR58" s="221"/>
      <c r="DS58" s="221"/>
      <c r="DT58" s="221"/>
      <c r="DU58" s="221"/>
      <c r="DV58" s="221"/>
    </row>
    <row r="59" spans="1:126" ht="23.25" thickBot="1">
      <c r="A59" s="198" t="s">
        <v>269</v>
      </c>
      <c r="B59" s="199"/>
      <c r="C59" s="199"/>
      <c r="D59" s="199"/>
      <c r="E59" s="199"/>
      <c r="F59" s="200"/>
      <c r="G59" s="199"/>
      <c r="H59" s="199"/>
      <c r="I59" s="199"/>
      <c r="J59" s="199"/>
      <c r="K59" s="199"/>
      <c r="L59" s="199"/>
      <c r="M59" s="199"/>
      <c r="N59" s="199"/>
      <c r="O59" s="199"/>
      <c r="P59" s="199"/>
      <c r="Q59" s="199"/>
      <c r="R59" s="199"/>
      <c r="S59" s="199"/>
      <c r="T59" s="199"/>
      <c r="U59" s="201"/>
      <c r="W59" s="223">
        <f t="shared" si="16"/>
        <v>0</v>
      </c>
      <c r="X59" s="223"/>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row>
    <row r="60" spans="13:126" ht="23.25" customHeight="1" thickBot="1">
      <c r="M60" s="36"/>
      <c r="N60" s="36"/>
      <c r="O60" s="19"/>
      <c r="P60" s="220"/>
      <c r="Q60" s="220"/>
      <c r="S60" s="160" t="s">
        <v>32</v>
      </c>
      <c r="T60" s="184">
        <f>SUM(K61:K88)</f>
        <v>0</v>
      </c>
      <c r="U60" s="161" t="s">
        <v>83</v>
      </c>
      <c r="W60" s="223">
        <f t="shared" si="16"/>
        <v>0</v>
      </c>
      <c r="X60" s="223"/>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row>
    <row r="61" spans="1:126" ht="50.25" thickBot="1">
      <c r="A61" s="109" t="s">
        <v>82</v>
      </c>
      <c r="B61" s="106" t="s">
        <v>251</v>
      </c>
      <c r="C61" s="106"/>
      <c r="D61" s="106"/>
      <c r="E61" s="106"/>
      <c r="F61" s="106"/>
      <c r="G61" s="106"/>
      <c r="H61" s="51"/>
      <c r="I61" s="111" t="s">
        <v>4</v>
      </c>
      <c r="J61" s="345" t="s">
        <v>6</v>
      </c>
      <c r="K61" s="113" t="s">
        <v>5</v>
      </c>
      <c r="L61" s="113" t="s">
        <v>114</v>
      </c>
      <c r="M61" s="34"/>
      <c r="O61" s="216" t="s">
        <v>115</v>
      </c>
      <c r="P61" s="213">
        <f>IF(O62&gt;=10,"VLE mg COV/Nm3","")</f>
      </c>
      <c r="Q61" s="214" t="str">
        <f>IF(O62&lt;10,"VLE mg COT/Nm3","")</f>
        <v>VLE mg COT/Nm3</v>
      </c>
      <c r="R61" s="36"/>
      <c r="S61" s="36"/>
      <c r="W61" s="223">
        <f t="shared" si="16"/>
        <v>0</v>
      </c>
      <c r="X61" s="223"/>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row>
    <row r="62" spans="1:24" ht="32.25" customHeight="1" thickBot="1">
      <c r="A62" s="110"/>
      <c r="B62" s="47" t="s">
        <v>0</v>
      </c>
      <c r="C62" s="48" t="s">
        <v>100</v>
      </c>
      <c r="D62" s="49" t="s">
        <v>1</v>
      </c>
      <c r="E62" s="48" t="s">
        <v>100</v>
      </c>
      <c r="F62" s="49" t="s">
        <v>2</v>
      </c>
      <c r="G62" s="48" t="s">
        <v>100</v>
      </c>
      <c r="H62" s="50" t="s">
        <v>51</v>
      </c>
      <c r="I62" s="112"/>
      <c r="J62" s="346"/>
      <c r="K62" s="118"/>
      <c r="L62" s="118"/>
      <c r="M62" s="157" t="s">
        <v>73</v>
      </c>
      <c r="N62" s="2"/>
      <c r="O62" s="217">
        <f>SUM(L63:L82)</f>
        <v>0</v>
      </c>
      <c r="P62" s="215">
        <f>IF(O62&gt;=10,2,0)</f>
        <v>0</v>
      </c>
      <c r="Q62" s="219">
        <f>IF(O62&gt;10,0,Q7)</f>
        <v>100</v>
      </c>
      <c r="W62" s="223">
        <f t="shared" si="16"/>
        <v>0</v>
      </c>
      <c r="X62" s="223"/>
    </row>
    <row r="63" spans="1:24" ht="16.5">
      <c r="A63" s="103"/>
      <c r="B63" s="37"/>
      <c r="C63" s="104">
        <f aca="true" t="shared" si="18" ref="C63:C75">IF(B63&gt;0,1,0)</f>
        <v>0</v>
      </c>
      <c r="D63" s="37"/>
      <c r="E63" s="104">
        <f aca="true" t="shared" si="19" ref="E63:E75">IF(D63&gt;0,1,0)</f>
        <v>0</v>
      </c>
      <c r="F63" s="37"/>
      <c r="G63" s="104">
        <f aca="true" t="shared" si="20" ref="G63:G75">IF(F63&gt;0,1,0)</f>
        <v>0</v>
      </c>
      <c r="H63" s="46">
        <f>IF(C63+E63+G63&gt;0,(B63+D63+F63)/(C63+E63+G63),0)</f>
        <v>0</v>
      </c>
      <c r="I63" s="105"/>
      <c r="J63" s="105"/>
      <c r="K63" s="116">
        <f>H63*I63*J63/1000000</f>
        <v>0</v>
      </c>
      <c r="L63" s="116">
        <f>H63*I63/1000</f>
        <v>0</v>
      </c>
      <c r="M63" s="230">
        <f>IF(OR(H63=0,$P$62=0),"",IF(OR($H63&gt;$P$62,$B63&gt;1.5*$P$62,$D63&gt;1.5*$P$62,$F63&gt;1.5*$P$62),"NO","SI"))</f>
      </c>
      <c r="N63" s="19"/>
      <c r="T63" s="36"/>
      <c r="U63" s="36"/>
      <c r="V63" s="36"/>
      <c r="W63" s="223">
        <f t="shared" si="16"/>
        <v>0</v>
      </c>
      <c r="X63" s="223">
        <f aca="true" t="shared" si="21" ref="X61:X75">IF(H63=0,0,IF($Q$62&gt;0,1,0))</f>
        <v>0</v>
      </c>
    </row>
    <row r="64" spans="1:24" s="36" customFormat="1" ht="18">
      <c r="A64" s="103"/>
      <c r="B64" s="37"/>
      <c r="C64" s="104">
        <f t="shared" si="18"/>
        <v>0</v>
      </c>
      <c r="D64" s="37"/>
      <c r="E64" s="104">
        <f t="shared" si="19"/>
        <v>0</v>
      </c>
      <c r="F64" s="37"/>
      <c r="G64" s="104">
        <f t="shared" si="20"/>
        <v>0</v>
      </c>
      <c r="H64" s="46">
        <f>IF(C64+E64+G64&gt;0,(B64+D64+F64)/(C64+E64+G64),0)</f>
        <v>0</v>
      </c>
      <c r="I64" s="105"/>
      <c r="J64" s="105"/>
      <c r="K64" s="116">
        <f>H64*I64*J64/1000000</f>
        <v>0</v>
      </c>
      <c r="L64" s="116">
        <f>H64*I64/1000</f>
        <v>0</v>
      </c>
      <c r="M64" s="207">
        <f>IF(OR(H64=0,$P$62=0),"",IF(OR($H64&gt;$P$62,$B64&gt;1.5*$P$62,$D64&gt;1.5*$P$62,$F64&gt;1.5*$P$62),"NO","SI"))</f>
      </c>
      <c r="N64" s="19"/>
      <c r="O64" s="348" t="str">
        <f>IF($O$62&lt;10,"Caudal inferior a 10 g/h, aplica el VLE general focos canalizados para esta actividad en mg COT/Nm3",0)</f>
        <v>Caudal inferior a 10 g/h, aplica el VLE general focos canalizados para esta actividad en mg COT/Nm3</v>
      </c>
      <c r="P64" s="348"/>
      <c r="Q64" s="348"/>
      <c r="R64" s="348"/>
      <c r="S64" s="348"/>
      <c r="T64" s="348"/>
      <c r="U64" s="348"/>
      <c r="W64" s="223">
        <f t="shared" si="16"/>
        <v>0</v>
      </c>
      <c r="X64" s="223">
        <f t="shared" si="21"/>
        <v>0</v>
      </c>
    </row>
    <row r="65" spans="1:28" s="36" customFormat="1" ht="16.5" customHeight="1">
      <c r="A65" s="103"/>
      <c r="B65" s="39"/>
      <c r="C65" s="104">
        <f t="shared" si="18"/>
        <v>0</v>
      </c>
      <c r="D65" s="39"/>
      <c r="E65" s="104">
        <f t="shared" si="19"/>
        <v>0</v>
      </c>
      <c r="F65" s="39"/>
      <c r="G65" s="104">
        <f t="shared" si="20"/>
        <v>0</v>
      </c>
      <c r="H65" s="83">
        <f>IF(C65+E65+G65&gt;0,(B65+D65+F65)/(C65+E65+G65),0)</f>
        <v>0</v>
      </c>
      <c r="I65" s="38"/>
      <c r="J65" s="38"/>
      <c r="K65" s="114">
        <f>H65*I65*J65/1000000</f>
        <v>0</v>
      </c>
      <c r="L65" s="114">
        <f>H65*I65/1000</f>
        <v>0</v>
      </c>
      <c r="M65" s="230">
        <f aca="true" t="shared" si="22" ref="M65:M75">IF(OR(H65=0,$P$62=0),"",IF(OR($H65&gt;$P$62,$B65&gt;1.5*$P$62,$D65&gt;1.5*$P$62,$F65&gt;1.5*$P$62),"NO","SI"))</f>
      </c>
      <c r="N65" s="19"/>
      <c r="O65" s="342" t="str">
        <f>IF($O$62&lt;10,"Es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P65" s="342"/>
      <c r="Q65" s="342"/>
      <c r="R65" s="342"/>
      <c r="S65" s="342"/>
      <c r="T65" s="342"/>
      <c r="U65" s="19"/>
      <c r="V65" s="206"/>
      <c r="W65" s="223">
        <f t="shared" si="16"/>
        <v>0</v>
      </c>
      <c r="X65" s="223">
        <f t="shared" si="21"/>
        <v>0</v>
      </c>
      <c r="Y65" s="206"/>
      <c r="Z65" s="206"/>
      <c r="AA65" s="206"/>
      <c r="AB65" s="206"/>
    </row>
    <row r="66" spans="1:28" s="36" customFormat="1" ht="16.5" customHeight="1">
      <c r="A66" s="103"/>
      <c r="B66" s="39"/>
      <c r="C66" s="104">
        <f t="shared" si="18"/>
        <v>0</v>
      </c>
      <c r="D66" s="39"/>
      <c r="E66" s="104">
        <f t="shared" si="19"/>
        <v>0</v>
      </c>
      <c r="F66" s="39"/>
      <c r="G66" s="104">
        <f t="shared" si="20"/>
        <v>0</v>
      </c>
      <c r="H66" s="83">
        <f>IF(C66+E66+G66&gt;0,(B66+D66+F66)/(C66+E66+G66),0)</f>
        <v>0</v>
      </c>
      <c r="I66" s="38"/>
      <c r="J66" s="38"/>
      <c r="K66" s="114">
        <f>H66*I66*J66/1000000</f>
        <v>0</v>
      </c>
      <c r="L66" s="114">
        <f>H66*I66/1000</f>
        <v>0</v>
      </c>
      <c r="M66" s="230">
        <f t="shared" si="22"/>
      </c>
      <c r="N66" s="19"/>
      <c r="O66" s="342"/>
      <c r="P66" s="342"/>
      <c r="Q66" s="342"/>
      <c r="R66" s="342"/>
      <c r="S66" s="342"/>
      <c r="T66" s="342"/>
      <c r="U66" s="2"/>
      <c r="V66" s="206"/>
      <c r="W66" s="223">
        <f t="shared" si="16"/>
        <v>0</v>
      </c>
      <c r="X66" s="223">
        <f t="shared" si="21"/>
        <v>0</v>
      </c>
      <c r="Y66" s="206"/>
      <c r="Z66" s="206"/>
      <c r="AA66" s="206"/>
      <c r="AB66" s="206"/>
    </row>
    <row r="67" spans="1:28" s="36" customFormat="1" ht="16.5" customHeight="1">
      <c r="A67" s="103"/>
      <c r="B67" s="39"/>
      <c r="C67" s="104">
        <f t="shared" si="18"/>
        <v>0</v>
      </c>
      <c r="D67" s="39"/>
      <c r="E67" s="104">
        <f t="shared" si="19"/>
        <v>0</v>
      </c>
      <c r="F67" s="39"/>
      <c r="G67" s="104">
        <f t="shared" si="20"/>
        <v>0</v>
      </c>
      <c r="H67" s="83">
        <f aca="true" t="shared" si="23" ref="H67:H75">IF(C67+E67+G67&gt;0,(B67+D67+F67)/(C67+E67+G67),0)</f>
        <v>0</v>
      </c>
      <c r="I67" s="38"/>
      <c r="J67" s="38"/>
      <c r="K67" s="114">
        <f aca="true" t="shared" si="24" ref="K67:K75">H67*I67*J67/1000000</f>
        <v>0</v>
      </c>
      <c r="L67" s="114">
        <f aca="true" t="shared" si="25" ref="L67:L75">H67*I67/1000</f>
        <v>0</v>
      </c>
      <c r="M67" s="230">
        <f t="shared" si="22"/>
      </c>
      <c r="N67" s="19"/>
      <c r="O67" s="342"/>
      <c r="P67" s="342"/>
      <c r="Q67" s="342"/>
      <c r="R67" s="342"/>
      <c r="S67" s="342"/>
      <c r="T67" s="342"/>
      <c r="U67"/>
      <c r="V67" s="206"/>
      <c r="W67" s="223">
        <f t="shared" si="16"/>
        <v>0</v>
      </c>
      <c r="X67" s="223">
        <f t="shared" si="21"/>
        <v>0</v>
      </c>
      <c r="Y67" s="206"/>
      <c r="Z67" s="206"/>
      <c r="AA67" s="206"/>
      <c r="AB67" s="206"/>
    </row>
    <row r="68" spans="1:28" s="36" customFormat="1" ht="16.5" customHeight="1">
      <c r="A68" s="103"/>
      <c r="B68" s="39"/>
      <c r="C68" s="104">
        <f t="shared" si="18"/>
        <v>0</v>
      </c>
      <c r="D68" s="39"/>
      <c r="E68" s="104">
        <f t="shared" si="19"/>
        <v>0</v>
      </c>
      <c r="F68" s="39"/>
      <c r="G68" s="104">
        <f t="shared" si="20"/>
        <v>0</v>
      </c>
      <c r="H68" s="83">
        <f t="shared" si="23"/>
        <v>0</v>
      </c>
      <c r="I68" s="38"/>
      <c r="J68" s="38"/>
      <c r="K68" s="114">
        <f t="shared" si="24"/>
        <v>0</v>
      </c>
      <c r="L68" s="114">
        <f t="shared" si="25"/>
        <v>0</v>
      </c>
      <c r="M68" s="230">
        <f t="shared" si="22"/>
      </c>
      <c r="N68" s="19"/>
      <c r="O68" s="342"/>
      <c r="P68" s="342"/>
      <c r="Q68" s="342"/>
      <c r="R68" s="342"/>
      <c r="S68" s="342"/>
      <c r="T68" s="342"/>
      <c r="V68" s="206"/>
      <c r="W68" s="223">
        <f t="shared" si="16"/>
        <v>0</v>
      </c>
      <c r="X68" s="223">
        <f t="shared" si="21"/>
        <v>0</v>
      </c>
      <c r="Y68" s="206"/>
      <c r="Z68" s="206"/>
      <c r="AA68" s="206"/>
      <c r="AB68" s="206"/>
    </row>
    <row r="69" spans="1:28" s="36" customFormat="1" ht="16.5" customHeight="1">
      <c r="A69" s="103"/>
      <c r="B69" s="39"/>
      <c r="C69" s="104">
        <f t="shared" si="18"/>
        <v>0</v>
      </c>
      <c r="D69" s="39"/>
      <c r="E69" s="104">
        <f t="shared" si="19"/>
        <v>0</v>
      </c>
      <c r="F69" s="39"/>
      <c r="G69" s="104">
        <f t="shared" si="20"/>
        <v>0</v>
      </c>
      <c r="H69" s="83">
        <f t="shared" si="23"/>
        <v>0</v>
      </c>
      <c r="I69" s="38"/>
      <c r="J69" s="38"/>
      <c r="K69" s="114">
        <f t="shared" si="24"/>
        <v>0</v>
      </c>
      <c r="L69" s="114">
        <f t="shared" si="25"/>
        <v>0</v>
      </c>
      <c r="M69" s="230">
        <f t="shared" si="22"/>
      </c>
      <c r="N69" s="19"/>
      <c r="O69" s="342">
        <f>IF(P62=0,0,"El Valor Límite de Emisión de COVs con frase de riesgo asignada R45, R46, R49, R60, R61 o indicadores de peligro H340, H350, H350i, H360D o H360F, cuando el caudal másico de la suma de los compuestos sea &gt;= 10 g/h, es 2 mg/Nm3")</f>
        <v>0</v>
      </c>
      <c r="P69" s="342"/>
      <c r="Q69" s="342"/>
      <c r="R69" s="342"/>
      <c r="S69" s="342"/>
      <c r="T69" s="342"/>
      <c r="V69" s="206"/>
      <c r="W69" s="223">
        <f t="shared" si="16"/>
        <v>0</v>
      </c>
      <c r="X69" s="223">
        <f t="shared" si="21"/>
        <v>0</v>
      </c>
      <c r="Y69" s="206"/>
      <c r="Z69" s="206"/>
      <c r="AA69" s="206"/>
      <c r="AB69" s="206"/>
    </row>
    <row r="70" spans="1:24" s="36" customFormat="1" ht="16.5" customHeight="1">
      <c r="A70" s="103"/>
      <c r="B70" s="39"/>
      <c r="C70" s="104">
        <f t="shared" si="18"/>
        <v>0</v>
      </c>
      <c r="D70" s="39"/>
      <c r="E70" s="104">
        <f t="shared" si="19"/>
        <v>0</v>
      </c>
      <c r="F70" s="39"/>
      <c r="G70" s="104">
        <f t="shared" si="20"/>
        <v>0</v>
      </c>
      <c r="H70" s="83">
        <f t="shared" si="23"/>
        <v>0</v>
      </c>
      <c r="I70" s="38"/>
      <c r="J70" s="38"/>
      <c r="K70" s="114">
        <f t="shared" si="24"/>
        <v>0</v>
      </c>
      <c r="L70" s="114">
        <f t="shared" si="25"/>
        <v>0</v>
      </c>
      <c r="M70" s="230">
        <f t="shared" si="22"/>
      </c>
      <c r="N70" s="19"/>
      <c r="O70" s="342"/>
      <c r="P70" s="342"/>
      <c r="Q70" s="342"/>
      <c r="R70" s="342"/>
      <c r="S70" s="342"/>
      <c r="T70" s="342"/>
      <c r="W70" s="223">
        <f t="shared" si="16"/>
        <v>0</v>
      </c>
      <c r="X70" s="223">
        <f t="shared" si="21"/>
        <v>0</v>
      </c>
    </row>
    <row r="71" spans="1:24" ht="16.5" customHeight="1">
      <c r="A71" s="103"/>
      <c r="B71" s="39"/>
      <c r="C71" s="104">
        <f t="shared" si="18"/>
        <v>0</v>
      </c>
      <c r="D71" s="39"/>
      <c r="E71" s="104">
        <f t="shared" si="19"/>
        <v>0</v>
      </c>
      <c r="F71" s="39"/>
      <c r="G71" s="104">
        <f t="shared" si="20"/>
        <v>0</v>
      </c>
      <c r="H71" s="83">
        <f t="shared" si="23"/>
        <v>0</v>
      </c>
      <c r="I71" s="38"/>
      <c r="J71" s="38"/>
      <c r="K71" s="114">
        <f t="shared" si="24"/>
        <v>0</v>
      </c>
      <c r="L71" s="114">
        <f t="shared" si="25"/>
        <v>0</v>
      </c>
      <c r="M71" s="230">
        <f t="shared" si="22"/>
      </c>
      <c r="N71" s="19"/>
      <c r="O71" s="342"/>
      <c r="P71" s="342"/>
      <c r="Q71" s="342"/>
      <c r="R71" s="342"/>
      <c r="S71" s="342"/>
      <c r="T71" s="342"/>
      <c r="U71" s="36"/>
      <c r="W71" s="223">
        <f t="shared" si="16"/>
        <v>0</v>
      </c>
      <c r="X71" s="223">
        <f t="shared" si="21"/>
        <v>0</v>
      </c>
    </row>
    <row r="72" spans="1:24" ht="16.5" customHeight="1">
      <c r="A72" s="103"/>
      <c r="B72" s="39"/>
      <c r="C72" s="104">
        <f t="shared" si="18"/>
        <v>0</v>
      </c>
      <c r="D72" s="39"/>
      <c r="E72" s="104">
        <f t="shared" si="19"/>
        <v>0</v>
      </c>
      <c r="F72" s="39"/>
      <c r="G72" s="104">
        <f t="shared" si="20"/>
        <v>0</v>
      </c>
      <c r="H72" s="83">
        <f t="shared" si="23"/>
        <v>0</v>
      </c>
      <c r="I72" s="38"/>
      <c r="J72" s="38"/>
      <c r="K72" s="114">
        <f t="shared" si="24"/>
        <v>0</v>
      </c>
      <c r="L72" s="114">
        <f t="shared" si="25"/>
        <v>0</v>
      </c>
      <c r="M72" s="230">
        <f t="shared" si="22"/>
      </c>
      <c r="N72" s="19"/>
      <c r="O72" s="342"/>
      <c r="P72" s="342"/>
      <c r="Q72" s="342"/>
      <c r="R72" s="342"/>
      <c r="S72" s="342"/>
      <c r="T72" s="342"/>
      <c r="W72" s="223">
        <f t="shared" si="16"/>
        <v>0</v>
      </c>
      <c r="X72" s="223">
        <f t="shared" si="21"/>
        <v>0</v>
      </c>
    </row>
    <row r="73" spans="1:24" ht="16.5" customHeight="1">
      <c r="A73" s="103"/>
      <c r="B73" s="39"/>
      <c r="C73" s="104">
        <f t="shared" si="18"/>
        <v>0</v>
      </c>
      <c r="D73" s="39"/>
      <c r="E73" s="104">
        <f t="shared" si="19"/>
        <v>0</v>
      </c>
      <c r="F73" s="39"/>
      <c r="G73" s="104">
        <f t="shared" si="20"/>
        <v>0</v>
      </c>
      <c r="H73" s="83">
        <f t="shared" si="23"/>
        <v>0</v>
      </c>
      <c r="I73" s="38"/>
      <c r="J73" s="38"/>
      <c r="K73" s="114">
        <f t="shared" si="24"/>
        <v>0</v>
      </c>
      <c r="L73" s="114">
        <f t="shared" si="25"/>
        <v>0</v>
      </c>
      <c r="M73" s="230">
        <f t="shared" si="22"/>
      </c>
      <c r="N73" s="19"/>
      <c r="O73" s="206"/>
      <c r="P73" s="206"/>
      <c r="Q73" s="206"/>
      <c r="R73" s="206"/>
      <c r="S73" s="206"/>
      <c r="T73" s="206"/>
      <c r="W73" s="223">
        <f aca="true" t="shared" si="26" ref="W45:W74">IF(M73="NO",1,0)</f>
        <v>0</v>
      </c>
      <c r="X73" s="223">
        <f t="shared" si="21"/>
        <v>0</v>
      </c>
    </row>
    <row r="74" spans="1:24" ht="15" customHeight="1">
      <c r="A74" s="103"/>
      <c r="B74" s="39"/>
      <c r="C74" s="104">
        <f t="shared" si="18"/>
        <v>0</v>
      </c>
      <c r="D74" s="39"/>
      <c r="E74" s="104">
        <f t="shared" si="19"/>
        <v>0</v>
      </c>
      <c r="F74" s="39"/>
      <c r="G74" s="104">
        <f t="shared" si="20"/>
        <v>0</v>
      </c>
      <c r="H74" s="83">
        <f t="shared" si="23"/>
        <v>0</v>
      </c>
      <c r="I74" s="38"/>
      <c r="J74" s="38"/>
      <c r="K74" s="114">
        <f t="shared" si="24"/>
        <v>0</v>
      </c>
      <c r="L74" s="114">
        <f t="shared" si="25"/>
        <v>0</v>
      </c>
      <c r="M74" s="230">
        <f t="shared" si="22"/>
      </c>
      <c r="N74" s="156"/>
      <c r="O74" s="156"/>
      <c r="P74" s="156"/>
      <c r="Q74" s="156"/>
      <c r="R74" s="156"/>
      <c r="S74" s="156"/>
      <c r="T74" s="156"/>
      <c r="W74" s="223">
        <f t="shared" si="26"/>
        <v>0</v>
      </c>
      <c r="X74" s="223">
        <f t="shared" si="21"/>
        <v>0</v>
      </c>
    </row>
    <row r="75" spans="1:24" ht="19.5">
      <c r="A75" s="103"/>
      <c r="B75" s="39"/>
      <c r="C75" s="104">
        <f t="shared" si="18"/>
        <v>0</v>
      </c>
      <c r="D75" s="39"/>
      <c r="E75" s="104">
        <f t="shared" si="19"/>
        <v>0</v>
      </c>
      <c r="F75" s="39"/>
      <c r="G75" s="104">
        <f t="shared" si="20"/>
        <v>0</v>
      </c>
      <c r="H75" s="83">
        <f t="shared" si="23"/>
        <v>0</v>
      </c>
      <c r="I75" s="38"/>
      <c r="J75" s="38"/>
      <c r="K75" s="114">
        <f t="shared" si="24"/>
        <v>0</v>
      </c>
      <c r="L75" s="114">
        <f t="shared" si="25"/>
        <v>0</v>
      </c>
      <c r="M75" s="230">
        <f t="shared" si="22"/>
      </c>
      <c r="N75" s="156"/>
      <c r="O75" s="156"/>
      <c r="P75" s="156"/>
      <c r="Q75" s="156"/>
      <c r="R75" s="156"/>
      <c r="S75" s="156"/>
      <c r="T75" s="156"/>
      <c r="W75" s="223">
        <f>IF(M75="NO",1,0)</f>
        <v>0</v>
      </c>
      <c r="X75" s="223">
        <f t="shared" si="21"/>
        <v>0</v>
      </c>
    </row>
    <row r="76" spans="1:23" ht="15">
      <c r="A76" s="347"/>
      <c r="B76" s="347"/>
      <c r="C76" s="347"/>
      <c r="D76" s="347"/>
      <c r="E76" s="347"/>
      <c r="F76" s="347"/>
      <c r="G76" s="347"/>
      <c r="H76" s="347"/>
      <c r="I76" s="347"/>
      <c r="J76" s="347"/>
      <c r="K76" s="347"/>
      <c r="L76" s="347"/>
      <c r="M76" s="347"/>
      <c r="N76" s="124"/>
      <c r="O76" s="19"/>
      <c r="W76">
        <f>IF(M76="NO",1,0)</f>
        <v>0</v>
      </c>
    </row>
    <row r="77" spans="1:23" ht="15">
      <c r="A77" s="347"/>
      <c r="B77" s="347"/>
      <c r="C77" s="347"/>
      <c r="D77" s="347"/>
      <c r="E77" s="347"/>
      <c r="F77" s="347"/>
      <c r="G77" s="347"/>
      <c r="H77" s="347"/>
      <c r="I77" s="347"/>
      <c r="J77" s="347"/>
      <c r="K77" s="347"/>
      <c r="L77" s="347"/>
      <c r="M77" s="347"/>
      <c r="N77" s="82"/>
      <c r="O77" s="19"/>
      <c r="W77">
        <f>IF(M77="NO",1,0)</f>
        <v>0</v>
      </c>
    </row>
    <row r="78" spans="1:23" ht="15">
      <c r="A78" s="19"/>
      <c r="B78" s="19"/>
      <c r="C78" s="19"/>
      <c r="D78" s="19"/>
      <c r="E78" s="19"/>
      <c r="F78" s="19"/>
      <c r="G78" s="19"/>
      <c r="H78" s="19"/>
      <c r="I78" s="19"/>
      <c r="J78" s="19"/>
      <c r="K78" s="19"/>
      <c r="L78" s="19"/>
      <c r="M78" s="19"/>
      <c r="N78" s="19"/>
      <c r="O78" s="19"/>
      <c r="P78" s="36"/>
      <c r="Q78" s="36"/>
      <c r="R78" s="36"/>
      <c r="S78" s="36"/>
      <c r="W78">
        <f>IF(M78="NO",1,0)</f>
        <v>0</v>
      </c>
    </row>
    <row r="79" ht="15">
      <c r="W79">
        <f>IF(M79="NO",1,0)</f>
        <v>0</v>
      </c>
    </row>
  </sheetData>
  <sheetProtection/>
  <mergeCells count="11">
    <mergeCell ref="O50:T53"/>
    <mergeCell ref="O65:T68"/>
    <mergeCell ref="B3:Q3"/>
    <mergeCell ref="A4:T4"/>
    <mergeCell ref="J61:J62"/>
    <mergeCell ref="A76:M77"/>
    <mergeCell ref="J41:J42"/>
    <mergeCell ref="O44:U44"/>
    <mergeCell ref="O45:T47"/>
    <mergeCell ref="O64:U64"/>
    <mergeCell ref="O69:T72"/>
  </mergeCells>
  <conditionalFormatting sqref="N64:O64 N61:N63 L60:L63 M64:N72 Q63 N73 M63:O63 O64:O65 N48 M43:N47 Q43 O44:O45 L8:L35 N9:N35 M43:M57 M63:M75">
    <cfRule type="cellIs" priority="46" dxfId="9" operator="equal">
      <formula>"NO"</formula>
    </cfRule>
  </conditionalFormatting>
  <conditionalFormatting sqref="A60:A63 B29:B35 A11:A35 A8">
    <cfRule type="expression" priority="58" dxfId="9" stopIfTrue="1">
      <formula>$H8&gt;#REF!</formula>
    </cfRule>
  </conditionalFormatting>
  <conditionalFormatting sqref="A10">
    <cfRule type="expression" priority="5" dxfId="9" stopIfTrue="1">
      <formula>$H10&gt;#REF!</formula>
    </cfRule>
  </conditionalFormatting>
  <conditionalFormatting sqref="A10">
    <cfRule type="expression" priority="4" dxfId="9" stopIfTrue="1">
      <formula>$I10&gt;#REF!</formula>
    </cfRule>
  </conditionalFormatting>
  <conditionalFormatting sqref="A9">
    <cfRule type="expression" priority="2" dxfId="9" stopIfTrue="1">
      <formula>$H9&gt;#REF!</formula>
    </cfRule>
  </conditionalFormatting>
  <conditionalFormatting sqref="A9">
    <cfRule type="expression" priority="1" dxfId="9" stopIfTrue="1">
      <formula>$I9&gt;#REF!</formula>
    </cfRule>
  </conditionalFormatting>
  <printOptions horizontalCentered="1" verticalCentered="1"/>
  <pageMargins left="0.7480314960629921" right="0.7480314960629921" top="0.2755905511811024" bottom="0.984251968503937" header="0" footer="0"/>
  <pageSetup fitToHeight="2" horizontalDpi="600" verticalDpi="600" orientation="landscape" paperSize="9" scale="54" r:id="rId5"/>
  <headerFooter alignWithMargins="0">
    <oddHeader>&amp;R&amp;G</oddHeader>
  </headerFooter>
  <rowBreaks count="1" manualBreakCount="1">
    <brk id="37" max="20" man="1"/>
  </rowBreaks>
  <drawing r:id="rId3"/>
  <legacyDrawing r:id="rId2"/>
  <legacyDrawingHF r:id="rId4"/>
</worksheet>
</file>

<file path=xl/worksheets/sheet6.xml><?xml version="1.0" encoding="utf-8"?>
<worksheet xmlns="http://schemas.openxmlformats.org/spreadsheetml/2006/main" xmlns:r="http://schemas.openxmlformats.org/officeDocument/2006/relationships">
  <sheetPr codeName="Hoja20"/>
  <dimension ref="A2:M27"/>
  <sheetViews>
    <sheetView showGridLines="0" view="pageBreakPreview" zoomScale="75" zoomScaleSheetLayoutView="75" zoomScalePageLayoutView="0" workbookViewId="0" topLeftCell="A1">
      <selection activeCell="E38" sqref="E38"/>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ht="51.75" customHeight="1"/>
    <row r="2" spans="1:13" s="85" customFormat="1" ht="34.5" customHeight="1" thickBot="1">
      <c r="A2" s="242">
        <f>IF(PGD!$C$3&gt;0,PGD!$C$3,"")</f>
      </c>
      <c r="B2" s="244"/>
      <c r="C2" s="244"/>
      <c r="D2" s="244"/>
      <c r="E2" s="244"/>
      <c r="F2" s="244"/>
      <c r="G2" s="244"/>
      <c r="H2" s="244"/>
      <c r="I2" s="244"/>
      <c r="J2" s="242"/>
      <c r="K2" s="242"/>
      <c r="L2" s="243" t="s">
        <v>250</v>
      </c>
      <c r="M2" s="242">
        <f>IF(PGD!$C$6&gt;0,PGD!$C$6,"")</f>
      </c>
    </row>
    <row r="3" spans="2:12" s="85" customFormat="1" ht="36.75" customHeight="1" thickBot="1" thickTop="1">
      <c r="B3" s="123"/>
      <c r="C3" s="123"/>
      <c r="D3" s="123"/>
      <c r="E3" s="123"/>
      <c r="F3" s="123"/>
      <c r="G3" s="123"/>
      <c r="H3" s="123"/>
      <c r="I3" s="123"/>
      <c r="L3" s="182"/>
    </row>
    <row r="4" spans="1:13" ht="56.25" customHeight="1" thickBot="1">
      <c r="A4" s="52" t="s">
        <v>37</v>
      </c>
      <c r="B4" s="337" t="s">
        <v>55</v>
      </c>
      <c r="C4" s="337"/>
      <c r="D4" s="337"/>
      <c r="E4" s="337"/>
      <c r="F4" s="337"/>
      <c r="G4" s="337"/>
      <c r="H4" s="337"/>
      <c r="I4" s="337"/>
      <c r="J4" s="337"/>
      <c r="K4" s="69" t="s">
        <v>54</v>
      </c>
      <c r="L4" s="251"/>
      <c r="M4" s="258" t="s">
        <v>83</v>
      </c>
    </row>
    <row r="5" spans="1:12" ht="51.75" customHeight="1">
      <c r="A5" s="25"/>
      <c r="B5" s="337"/>
      <c r="C5" s="337"/>
      <c r="D5" s="337"/>
      <c r="E5" s="337"/>
      <c r="F5" s="337"/>
      <c r="G5" s="337"/>
      <c r="H5" s="337"/>
      <c r="I5" s="337"/>
      <c r="J5" s="337"/>
      <c r="K5" s="20"/>
      <c r="L5" s="19"/>
    </row>
    <row r="6" spans="1:12" ht="16.5" customHeight="1">
      <c r="A6" s="25"/>
      <c r="B6" s="42"/>
      <c r="C6" s="42"/>
      <c r="D6" s="42"/>
      <c r="E6" s="42"/>
      <c r="F6" s="42"/>
      <c r="G6" s="42"/>
      <c r="H6" s="42"/>
      <c r="I6" s="42"/>
      <c r="J6" s="42"/>
      <c r="K6" s="20"/>
      <c r="L6" s="19"/>
    </row>
    <row r="7" spans="1:11" s="19" customFormat="1" ht="18">
      <c r="A7" s="56" t="s">
        <v>71</v>
      </c>
      <c r="C7" s="41"/>
      <c r="D7" s="20"/>
      <c r="E7" s="20"/>
      <c r="I7" s="20"/>
      <c r="K7" s="27"/>
    </row>
    <row r="8" spans="1:12" s="19" customFormat="1" ht="19.5" customHeight="1">
      <c r="A8" s="53"/>
      <c r="B8" s="349"/>
      <c r="C8" s="350"/>
      <c r="D8" s="350"/>
      <c r="E8" s="350"/>
      <c r="F8" s="350"/>
      <c r="G8" s="350"/>
      <c r="H8" s="350"/>
      <c r="I8" s="350"/>
      <c r="J8" s="350"/>
      <c r="K8" s="350"/>
      <c r="L8" s="351"/>
    </row>
    <row r="9" spans="1:12" s="19" customFormat="1" ht="19.5" customHeight="1">
      <c r="A9" s="53"/>
      <c r="B9" s="352"/>
      <c r="C9" s="353"/>
      <c r="D9" s="353"/>
      <c r="E9" s="353"/>
      <c r="F9" s="353"/>
      <c r="G9" s="353"/>
      <c r="H9" s="353"/>
      <c r="I9" s="353"/>
      <c r="J9" s="353"/>
      <c r="K9" s="353"/>
      <c r="L9" s="354"/>
    </row>
    <row r="10" spans="1:12" s="19" customFormat="1" ht="19.5" customHeight="1">
      <c r="A10" s="53"/>
      <c r="B10" s="352"/>
      <c r="C10" s="353"/>
      <c r="D10" s="353"/>
      <c r="E10" s="353"/>
      <c r="F10" s="353"/>
      <c r="G10" s="353"/>
      <c r="H10" s="353"/>
      <c r="I10" s="353"/>
      <c r="J10" s="353"/>
      <c r="K10" s="353"/>
      <c r="L10" s="354"/>
    </row>
    <row r="11" spans="1:12" s="19" customFormat="1" ht="16.5">
      <c r="A11" s="53"/>
      <c r="B11" s="352"/>
      <c r="C11" s="353"/>
      <c r="D11" s="353"/>
      <c r="E11" s="353"/>
      <c r="F11" s="353"/>
      <c r="G11" s="353"/>
      <c r="H11" s="353"/>
      <c r="I11" s="353"/>
      <c r="J11" s="353"/>
      <c r="K11" s="353"/>
      <c r="L11" s="354"/>
    </row>
    <row r="12" spans="1:12" s="19" customFormat="1" ht="18">
      <c r="A12" s="41"/>
      <c r="B12" s="355"/>
      <c r="C12" s="356"/>
      <c r="D12" s="356"/>
      <c r="E12" s="356"/>
      <c r="F12" s="356"/>
      <c r="G12" s="356"/>
      <c r="H12" s="356"/>
      <c r="I12" s="356"/>
      <c r="J12" s="356"/>
      <c r="K12" s="356"/>
      <c r="L12" s="357"/>
    </row>
    <row r="13" spans="1:11" s="19" customFormat="1" ht="18">
      <c r="A13" s="41"/>
      <c r="B13" s="53"/>
      <c r="C13" s="53"/>
      <c r="K13" s="27"/>
    </row>
    <row r="14" spans="1:3" s="19" customFormat="1" ht="16.5" customHeight="1">
      <c r="A14" s="56" t="s">
        <v>56</v>
      </c>
      <c r="B14" s="53"/>
      <c r="C14" s="53"/>
    </row>
    <row r="15" spans="1:12" s="19" customFormat="1" ht="18">
      <c r="A15" s="41"/>
      <c r="B15" s="44"/>
      <c r="C15" s="54"/>
      <c r="D15" s="30"/>
      <c r="E15" s="30"/>
      <c r="F15" s="31"/>
      <c r="G15" s="29"/>
      <c r="H15" s="30"/>
      <c r="I15" s="30"/>
      <c r="J15" s="32"/>
      <c r="K15" s="29"/>
      <c r="L15" s="30"/>
    </row>
    <row r="16" spans="1:12" s="19" customFormat="1" ht="18">
      <c r="A16" s="41"/>
      <c r="B16" s="349"/>
      <c r="C16" s="350"/>
      <c r="D16" s="350"/>
      <c r="E16" s="350"/>
      <c r="F16" s="350"/>
      <c r="G16" s="350"/>
      <c r="H16" s="350"/>
      <c r="I16" s="350"/>
      <c r="J16" s="350"/>
      <c r="K16" s="350"/>
      <c r="L16" s="351"/>
    </row>
    <row r="17" spans="1:12" s="19" customFormat="1" ht="18">
      <c r="A17" s="41"/>
      <c r="B17" s="352"/>
      <c r="C17" s="353"/>
      <c r="D17" s="353"/>
      <c r="E17" s="353"/>
      <c r="F17" s="353"/>
      <c r="G17" s="353"/>
      <c r="H17" s="353"/>
      <c r="I17" s="353"/>
      <c r="J17" s="353"/>
      <c r="K17" s="353"/>
      <c r="L17" s="354"/>
    </row>
    <row r="18" spans="1:12" s="19" customFormat="1" ht="18">
      <c r="A18" s="41"/>
      <c r="B18" s="352"/>
      <c r="C18" s="353"/>
      <c r="D18" s="353"/>
      <c r="E18" s="353"/>
      <c r="F18" s="353"/>
      <c r="G18" s="353"/>
      <c r="H18" s="353"/>
      <c r="I18" s="353"/>
      <c r="J18" s="353"/>
      <c r="K18" s="353"/>
      <c r="L18" s="354"/>
    </row>
    <row r="19" spans="1:12" s="19" customFormat="1" ht="18">
      <c r="A19" s="41"/>
      <c r="B19" s="352"/>
      <c r="C19" s="353"/>
      <c r="D19" s="353"/>
      <c r="E19" s="353"/>
      <c r="F19" s="353"/>
      <c r="G19" s="353"/>
      <c r="H19" s="353"/>
      <c r="I19" s="353"/>
      <c r="J19" s="353"/>
      <c r="K19" s="353"/>
      <c r="L19" s="354"/>
    </row>
    <row r="20" spans="1:12" s="19" customFormat="1" ht="18">
      <c r="A20" s="41"/>
      <c r="B20" s="355"/>
      <c r="C20" s="356"/>
      <c r="D20" s="356"/>
      <c r="E20" s="356"/>
      <c r="F20" s="356"/>
      <c r="G20" s="356"/>
      <c r="H20" s="356"/>
      <c r="I20" s="356"/>
      <c r="J20" s="356"/>
      <c r="K20" s="356"/>
      <c r="L20" s="357"/>
    </row>
    <row r="21" spans="1:12" ht="15" customHeight="1">
      <c r="A21" s="55"/>
      <c r="B21" s="55"/>
      <c r="C21" s="55"/>
      <c r="D21" s="21"/>
      <c r="E21" s="21"/>
      <c r="F21" s="21"/>
      <c r="G21" s="22"/>
      <c r="H21" s="23"/>
      <c r="I21" s="23"/>
      <c r="J21" s="23"/>
      <c r="K21" s="23"/>
      <c r="L21" s="23"/>
    </row>
    <row r="22" spans="1:3" ht="16.5">
      <c r="A22" s="44"/>
      <c r="B22" s="44"/>
      <c r="C22" s="44"/>
    </row>
    <row r="23" spans="1:3" ht="16.5" customHeight="1">
      <c r="A23" s="56" t="s">
        <v>72</v>
      </c>
      <c r="C23" s="44"/>
    </row>
    <row r="24" spans="1:12" ht="16.5">
      <c r="A24" s="44"/>
      <c r="B24" s="284"/>
      <c r="C24" s="285"/>
      <c r="D24" s="286"/>
      <c r="E24" s="286"/>
      <c r="F24" s="286"/>
      <c r="G24" s="286"/>
      <c r="H24" s="286"/>
      <c r="I24" s="286"/>
      <c r="J24" s="286"/>
      <c r="K24" s="286"/>
      <c r="L24" s="287"/>
    </row>
    <row r="25" spans="1:12" ht="16.5">
      <c r="A25" s="44"/>
      <c r="B25" s="288"/>
      <c r="C25" s="289"/>
      <c r="D25" s="290"/>
      <c r="E25" s="290"/>
      <c r="F25" s="290"/>
      <c r="G25" s="290"/>
      <c r="H25" s="290"/>
      <c r="I25" s="290"/>
      <c r="J25" s="290"/>
      <c r="K25" s="290"/>
      <c r="L25" s="291"/>
    </row>
    <row r="26" spans="1:12" ht="16.5">
      <c r="A26" s="44"/>
      <c r="B26" s="288"/>
      <c r="C26" s="289"/>
      <c r="D26" s="290"/>
      <c r="E26" s="290"/>
      <c r="F26" s="290"/>
      <c r="G26" s="290"/>
      <c r="H26" s="290"/>
      <c r="I26" s="290"/>
      <c r="J26" s="290"/>
      <c r="K26" s="290"/>
      <c r="L26" s="291"/>
    </row>
    <row r="27" spans="2:12" ht="15">
      <c r="B27" s="292"/>
      <c r="C27" s="293"/>
      <c r="D27" s="293"/>
      <c r="E27" s="293"/>
      <c r="F27" s="293"/>
      <c r="G27" s="293"/>
      <c r="H27" s="293"/>
      <c r="I27" s="293"/>
      <c r="J27" s="293"/>
      <c r="K27" s="293"/>
      <c r="L27" s="294"/>
    </row>
  </sheetData>
  <sheetProtection/>
  <mergeCells count="3">
    <mergeCell ref="B4:J5"/>
    <mergeCell ref="B8:L12"/>
    <mergeCell ref="B16:L20"/>
  </mergeCells>
  <printOptions/>
  <pageMargins left="0.7480314960629921" right="0.7480314960629921" top="0.984251968503937" bottom="0.984251968503937" header="0" footer="0"/>
  <pageSetup horizontalDpi="600" verticalDpi="600" orientation="landscape" paperSize="9" scale="59" r:id="rId2"/>
  <headerFooter alignWithMargins="0">
    <oddHeader>&amp;R&amp;G</oddHeader>
  </headerFooter>
  <legacyDrawingHF r:id="rId1"/>
</worksheet>
</file>

<file path=xl/worksheets/sheet7.xml><?xml version="1.0" encoding="utf-8"?>
<worksheet xmlns="http://schemas.openxmlformats.org/spreadsheetml/2006/main" xmlns:r="http://schemas.openxmlformats.org/officeDocument/2006/relationships">
  <sheetPr codeName="Hoja22"/>
  <dimension ref="A2:K28"/>
  <sheetViews>
    <sheetView showGridLines="0" showZeros="0" view="pageBreakPreview" zoomScale="75" zoomScaleSheetLayoutView="75" zoomScalePageLayoutView="0" workbookViewId="0" topLeftCell="A2">
      <selection activeCell="H8" sqref="H8"/>
    </sheetView>
  </sheetViews>
  <sheetFormatPr defaultColWidth="11.00390625" defaultRowHeight="15"/>
  <cols>
    <col min="1" max="1" width="8.00390625" style="0" customWidth="1"/>
    <col min="2" max="2" width="22.25390625" style="0" customWidth="1"/>
    <col min="6" max="6" width="21.375" style="0" customWidth="1"/>
    <col min="8" max="8" width="14.625" style="0" customWidth="1"/>
    <col min="9" max="9" width="24.00390625" style="0" customWidth="1"/>
    <col min="10" max="10" width="17.25390625" style="0" customWidth="1"/>
  </cols>
  <sheetData>
    <row r="1" ht="44.25" customHeight="1" hidden="1"/>
    <row r="2" spans="1:11" s="85" customFormat="1" ht="23.25" thickBot="1">
      <c r="A2" s="242">
        <f>IF(PGD!$C$3&gt;0,PGD!$C$3,"")</f>
      </c>
      <c r="B2" s="242"/>
      <c r="C2" s="242"/>
      <c r="D2" s="242"/>
      <c r="E2" s="242"/>
      <c r="F2" s="242"/>
      <c r="G2" s="242"/>
      <c r="H2" s="242"/>
      <c r="I2" s="242"/>
      <c r="J2" s="242">
        <f>IF(PGD!$C$6&gt;0,PGD!$C$6,"")</f>
      </c>
      <c r="K2" s="242"/>
    </row>
    <row r="3" s="85" customFormat="1" ht="39.75" customHeight="1" thickBot="1" thickTop="1"/>
    <row r="4" spans="1:10" ht="32.25" customHeight="1" thickBot="1">
      <c r="A4" s="52" t="s">
        <v>38</v>
      </c>
      <c r="B4" s="337" t="s">
        <v>57</v>
      </c>
      <c r="C4" s="337"/>
      <c r="D4" s="337"/>
      <c r="E4" s="337"/>
      <c r="F4" s="337"/>
      <c r="G4" s="43"/>
      <c r="H4" s="28" t="s">
        <v>61</v>
      </c>
      <c r="I4" s="178">
        <f>SUM(I8:I103)</f>
        <v>0</v>
      </c>
      <c r="J4" s="258" t="s">
        <v>83</v>
      </c>
    </row>
    <row r="5" spans="1:9" ht="16.5" customHeight="1">
      <c r="A5" s="25"/>
      <c r="B5" s="26"/>
      <c r="C5" s="26"/>
      <c r="D5" s="26"/>
      <c r="E5" s="26"/>
      <c r="F5" s="26"/>
      <c r="G5" s="26"/>
      <c r="H5" s="20"/>
      <c r="I5" s="19"/>
    </row>
    <row r="6" spans="1:9" s="19" customFormat="1" ht="33">
      <c r="A6" s="20"/>
      <c r="B6" s="321" t="s">
        <v>58</v>
      </c>
      <c r="C6" s="321" t="s">
        <v>74</v>
      </c>
      <c r="D6" s="321" t="s">
        <v>59</v>
      </c>
      <c r="E6" s="321" t="s">
        <v>60</v>
      </c>
      <c r="F6" s="321" t="s">
        <v>113</v>
      </c>
      <c r="G6" s="321" t="s">
        <v>275</v>
      </c>
      <c r="H6" s="321" t="s">
        <v>30</v>
      </c>
      <c r="I6" s="321" t="s">
        <v>276</v>
      </c>
    </row>
    <row r="7" spans="1:11" s="11" customFormat="1" ht="16.5">
      <c r="A7" s="9"/>
      <c r="B7" s="322"/>
      <c r="C7" s="322"/>
      <c r="D7" s="322"/>
      <c r="E7" s="322"/>
      <c r="F7" s="322"/>
      <c r="G7" s="322"/>
      <c r="H7" s="322"/>
      <c r="I7" s="323" t="s">
        <v>277</v>
      </c>
      <c r="J7" s="359" t="s">
        <v>99</v>
      </c>
      <c r="K7" s="360"/>
    </row>
    <row r="8" spans="1:10" ht="15">
      <c r="A8" s="2"/>
      <c r="B8" s="246"/>
      <c r="C8" s="247"/>
      <c r="D8" s="248"/>
      <c r="E8" s="320"/>
      <c r="F8" s="37"/>
      <c r="G8" s="37"/>
      <c r="H8" s="254"/>
      <c r="I8" s="108">
        <f>G8*H8</f>
        <v>0</v>
      </c>
      <c r="J8" s="19">
        <f>IF(H8&gt;0,"kg","")</f>
      </c>
    </row>
    <row r="9" spans="1:10" ht="15">
      <c r="A9" s="2"/>
      <c r="B9" s="57"/>
      <c r="C9" s="59"/>
      <c r="D9" s="60"/>
      <c r="E9" s="319"/>
      <c r="F9" s="39"/>
      <c r="G9" s="39"/>
      <c r="H9" s="254"/>
      <c r="I9" s="108">
        <f aca="true" t="shared" si="0" ref="I9:I14">G9*H9</f>
        <v>0</v>
      </c>
      <c r="J9" s="19">
        <f aca="true" t="shared" si="1" ref="J9:J18">IF(H9&gt;0,"kg","")</f>
      </c>
    </row>
    <row r="10" spans="1:10" ht="15">
      <c r="A10" s="2"/>
      <c r="B10" s="57"/>
      <c r="C10" s="58"/>
      <c r="D10" s="60"/>
      <c r="E10" s="319"/>
      <c r="F10" s="39"/>
      <c r="G10" s="39"/>
      <c r="H10" s="254"/>
      <c r="I10" s="108">
        <f t="shared" si="0"/>
        <v>0</v>
      </c>
      <c r="J10" s="19">
        <f t="shared" si="1"/>
      </c>
    </row>
    <row r="11" spans="1:10" ht="15">
      <c r="A11" s="2"/>
      <c r="B11" s="57"/>
      <c r="C11" s="59"/>
      <c r="D11" s="60"/>
      <c r="E11" s="319"/>
      <c r="F11" s="39"/>
      <c r="G11" s="39"/>
      <c r="H11" s="254"/>
      <c r="I11" s="108">
        <f t="shared" si="0"/>
        <v>0</v>
      </c>
      <c r="J11" s="19">
        <f t="shared" si="1"/>
      </c>
    </row>
    <row r="12" spans="1:10" ht="15">
      <c r="A12" s="2"/>
      <c r="B12" s="39"/>
      <c r="C12" s="39"/>
      <c r="D12" s="39"/>
      <c r="E12" s="319"/>
      <c r="F12" s="39"/>
      <c r="G12" s="39"/>
      <c r="H12" s="254"/>
      <c r="I12" s="108">
        <f t="shared" si="0"/>
        <v>0</v>
      </c>
      <c r="J12" s="19">
        <f t="shared" si="1"/>
      </c>
    </row>
    <row r="13" spans="1:10" ht="15">
      <c r="A13" s="2"/>
      <c r="B13" s="39"/>
      <c r="C13" s="39"/>
      <c r="D13" s="39"/>
      <c r="E13" s="319"/>
      <c r="F13" s="39"/>
      <c r="G13" s="39"/>
      <c r="H13" s="254"/>
      <c r="I13" s="108">
        <f t="shared" si="0"/>
        <v>0</v>
      </c>
      <c r="J13" s="19">
        <f t="shared" si="1"/>
      </c>
    </row>
    <row r="14" spans="1:10" ht="15">
      <c r="A14" s="2"/>
      <c r="B14" s="39"/>
      <c r="C14" s="39"/>
      <c r="D14" s="39"/>
      <c r="E14" s="319"/>
      <c r="F14" s="39"/>
      <c r="G14" s="39"/>
      <c r="H14" s="254"/>
      <c r="I14" s="108">
        <f t="shared" si="0"/>
        <v>0</v>
      </c>
      <c r="J14" s="19">
        <f t="shared" si="1"/>
      </c>
    </row>
    <row r="15" spans="1:10" ht="16.5">
      <c r="A15" s="9"/>
      <c r="B15" s="39"/>
      <c r="C15" s="39"/>
      <c r="D15" s="39"/>
      <c r="E15" s="319"/>
      <c r="F15" s="39"/>
      <c r="G15" s="39"/>
      <c r="H15" s="254"/>
      <c r="I15" s="108">
        <f>G15*H15</f>
        <v>0</v>
      </c>
      <c r="J15" s="19">
        <f t="shared" si="1"/>
      </c>
    </row>
    <row r="16" spans="1:10" s="19" customFormat="1" ht="16.5">
      <c r="A16" s="20"/>
      <c r="B16" s="39"/>
      <c r="C16" s="39"/>
      <c r="D16" s="39"/>
      <c r="E16" s="319"/>
      <c r="F16" s="39"/>
      <c r="G16" s="39"/>
      <c r="H16" s="254"/>
      <c r="I16" s="108">
        <f>G16*H16</f>
        <v>0</v>
      </c>
      <c r="J16" s="19">
        <f t="shared" si="1"/>
      </c>
    </row>
    <row r="17" spans="2:10" s="19" customFormat="1" ht="15">
      <c r="B17" s="39"/>
      <c r="C17" s="39"/>
      <c r="D17" s="39"/>
      <c r="E17" s="319"/>
      <c r="F17" s="39"/>
      <c r="G17" s="39"/>
      <c r="H17" s="254"/>
      <c r="I17" s="108">
        <f>G17*H17</f>
        <v>0</v>
      </c>
      <c r="J17" s="19">
        <f t="shared" si="1"/>
      </c>
    </row>
    <row r="18" spans="1:10" s="19" customFormat="1" ht="21" customHeight="1">
      <c r="A18" s="20"/>
      <c r="B18" s="39"/>
      <c r="C18" s="39"/>
      <c r="D18" s="39"/>
      <c r="E18" s="319"/>
      <c r="F18" s="39"/>
      <c r="G18" s="39"/>
      <c r="H18" s="254"/>
      <c r="I18" s="108">
        <f>G18*H18</f>
        <v>0</v>
      </c>
      <c r="J18" s="19">
        <f t="shared" si="1"/>
      </c>
    </row>
    <row r="19" s="19" customFormat="1" ht="15"/>
    <row r="20" spans="1:11" s="19" customFormat="1" ht="16.5" customHeight="1">
      <c r="A20" s="358" t="s">
        <v>107</v>
      </c>
      <c r="B20" s="358"/>
      <c r="C20" s="358"/>
      <c r="D20" s="358"/>
      <c r="E20" s="358"/>
      <c r="F20" s="358"/>
      <c r="G20" s="358"/>
      <c r="H20" s="358"/>
      <c r="I20" s="358"/>
      <c r="J20" s="358"/>
      <c r="K20" s="358"/>
    </row>
    <row r="21" spans="1:11" s="19" customFormat="1" ht="16.5" customHeight="1">
      <c r="A21" s="358"/>
      <c r="B21" s="358"/>
      <c r="C21" s="358"/>
      <c r="D21" s="358"/>
      <c r="E21" s="358"/>
      <c r="F21" s="358"/>
      <c r="G21" s="358"/>
      <c r="H21" s="358"/>
      <c r="I21" s="358"/>
      <c r="J21" s="358"/>
      <c r="K21" s="358"/>
    </row>
    <row r="22" s="19" customFormat="1" ht="16.5">
      <c r="H22" s="27"/>
    </row>
    <row r="23" s="19" customFormat="1" ht="16.5">
      <c r="A23" s="20"/>
    </row>
    <row r="24" spans="1:9" s="19" customFormat="1" ht="50.25" customHeight="1">
      <c r="A24" s="20"/>
      <c r="B24" s="29"/>
      <c r="C24" s="30"/>
      <c r="D24" s="30"/>
      <c r="E24" s="31"/>
      <c r="F24" s="30"/>
      <c r="G24" s="30"/>
      <c r="H24" s="29"/>
      <c r="I24" s="30"/>
    </row>
    <row r="25" s="19" customFormat="1" ht="16.5">
      <c r="A25" s="20"/>
    </row>
    <row r="26" s="19" customFormat="1" ht="16.5">
      <c r="A26" s="20"/>
    </row>
    <row r="27" spans="1:7" ht="16.5">
      <c r="A27" s="20"/>
      <c r="B27" s="19"/>
      <c r="C27" s="2"/>
      <c r="D27" s="2"/>
      <c r="E27" s="2"/>
      <c r="F27" s="2"/>
      <c r="G27" s="2"/>
    </row>
    <row r="28" spans="1:9" ht="15">
      <c r="A28" s="21"/>
      <c r="B28" s="21"/>
      <c r="C28" s="21"/>
      <c r="D28" s="21"/>
      <c r="E28" s="21"/>
      <c r="F28" s="23"/>
      <c r="G28" s="23"/>
      <c r="H28" s="23"/>
      <c r="I28" s="23"/>
    </row>
  </sheetData>
  <sheetProtection/>
  <mergeCells count="3">
    <mergeCell ref="A20:K21"/>
    <mergeCell ref="J7:K7"/>
    <mergeCell ref="B4:F4"/>
  </mergeCells>
  <printOptions/>
  <pageMargins left="0.7480314960629921" right="0.7480314960629921" top="0.984251968503937" bottom="0.984251968503937" header="0" footer="0"/>
  <pageSetup horizontalDpi="600" verticalDpi="600" orientation="landscape" paperSize="9" scale="71" r:id="rId2"/>
  <headerFooter alignWithMargins="0">
    <oddHeader>&amp;R&amp;G</oddHeader>
  </headerFooter>
  <legacyDrawingHF r:id="rId1"/>
</worksheet>
</file>

<file path=xl/worksheets/sheet8.xml><?xml version="1.0" encoding="utf-8"?>
<worksheet xmlns="http://schemas.openxmlformats.org/spreadsheetml/2006/main" xmlns:r="http://schemas.openxmlformats.org/officeDocument/2006/relationships">
  <sheetPr codeName="Hoja23"/>
  <dimension ref="A2:L24"/>
  <sheetViews>
    <sheetView showGridLines="0" showZeros="0" view="pageBreakPreview" zoomScale="75" zoomScaleSheetLayoutView="75" zoomScalePageLayoutView="0" workbookViewId="0" topLeftCell="A1">
      <selection activeCell="B6" sqref="B6:I7"/>
    </sheetView>
  </sheetViews>
  <sheetFormatPr defaultColWidth="11.00390625" defaultRowHeight="15"/>
  <cols>
    <col min="1" max="1" width="8.00390625" style="0" customWidth="1"/>
    <col min="2" max="3" width="12.125" style="0" customWidth="1"/>
    <col min="4" max="4" width="16.25390625" style="0" customWidth="1"/>
    <col min="5" max="5" width="13.375" style="0" customWidth="1"/>
    <col min="6" max="6" width="22.25390625" style="0" customWidth="1"/>
    <col min="7" max="7" width="24.50390625" style="0" customWidth="1"/>
    <col min="9" max="9" width="14.625" style="0" customWidth="1"/>
    <col min="11" max="11" width="13.625" style="0" customWidth="1"/>
  </cols>
  <sheetData>
    <row r="1" ht="0.75" customHeight="1"/>
    <row r="2" spans="1:12" s="85" customFormat="1" ht="30" customHeight="1" thickBot="1">
      <c r="A2" s="242">
        <f>IF(PGD!$C$3&gt;0,PGD!$C$3,"")</f>
      </c>
      <c r="B2" s="242"/>
      <c r="C2" s="242"/>
      <c r="D2" s="242"/>
      <c r="E2" s="242"/>
      <c r="F2" s="242"/>
      <c r="G2" s="242"/>
      <c r="H2" s="242"/>
      <c r="I2" s="242"/>
      <c r="J2" s="242" t="s">
        <v>250</v>
      </c>
      <c r="K2" s="242">
        <f>IF(PGD!$C$6&gt;0,PGD!$C$6,"")</f>
      </c>
      <c r="L2" s="242"/>
    </row>
    <row r="3" s="85" customFormat="1" ht="24" thickBot="1" thickTop="1"/>
    <row r="4" spans="1:12" ht="32.25" customHeight="1" thickBot="1">
      <c r="A4" s="52" t="s">
        <v>40</v>
      </c>
      <c r="B4" s="337" t="s">
        <v>63</v>
      </c>
      <c r="C4" s="337"/>
      <c r="D4" s="337"/>
      <c r="E4" s="337"/>
      <c r="F4" s="337"/>
      <c r="G4" s="337"/>
      <c r="H4" s="337"/>
      <c r="I4" s="337"/>
      <c r="J4" s="28" t="s">
        <v>62</v>
      </c>
      <c r="K4" s="257">
        <f>SUM(H7:H76)</f>
        <v>0</v>
      </c>
      <c r="L4" s="253" t="s">
        <v>83</v>
      </c>
    </row>
    <row r="5" spans="1:10" ht="16.5" customHeight="1">
      <c r="A5" s="25"/>
      <c r="B5" s="337"/>
      <c r="C5" s="337"/>
      <c r="D5" s="337"/>
      <c r="E5" s="337"/>
      <c r="F5" s="337"/>
      <c r="G5" s="337"/>
      <c r="H5" s="337"/>
      <c r="I5" s="337"/>
      <c r="J5" s="19"/>
    </row>
    <row r="6" spans="1:9" s="19" customFormat="1" ht="33">
      <c r="A6" s="20"/>
      <c r="B6" s="368" t="s">
        <v>26</v>
      </c>
      <c r="C6" s="369"/>
      <c r="D6" s="311" t="s">
        <v>270</v>
      </c>
      <c r="E6" s="311" t="s">
        <v>271</v>
      </c>
      <c r="F6" s="312" t="s">
        <v>272</v>
      </c>
      <c r="G6" s="313" t="s">
        <v>30</v>
      </c>
      <c r="H6" s="370" t="s">
        <v>273</v>
      </c>
      <c r="I6" s="371"/>
    </row>
    <row r="7" spans="1:11" ht="16.5">
      <c r="A7" s="9"/>
      <c r="B7" s="314"/>
      <c r="C7" s="315"/>
      <c r="D7" s="316"/>
      <c r="E7" s="316"/>
      <c r="F7" s="317"/>
      <c r="G7" s="318"/>
      <c r="H7" s="364" t="s">
        <v>274</v>
      </c>
      <c r="I7" s="365"/>
      <c r="J7" s="11"/>
      <c r="K7" s="19"/>
    </row>
    <row r="8" spans="1:10" s="19" customFormat="1" ht="16.5">
      <c r="A8" s="20"/>
      <c r="B8" s="366"/>
      <c r="C8" s="367"/>
      <c r="D8" s="37"/>
      <c r="E8" s="37"/>
      <c r="F8" s="255"/>
      <c r="G8" s="68"/>
      <c r="H8" s="361">
        <f aca="true" t="shared" si="0" ref="H8:H13">(E8-D8+F8)*G8</f>
        <v>0</v>
      </c>
      <c r="I8" s="361"/>
      <c r="J8" s="19">
        <f>IF(H8&gt;0,"kg","")</f>
      </c>
    </row>
    <row r="9" spans="2:11" ht="15">
      <c r="B9" s="362"/>
      <c r="C9" s="363"/>
      <c r="D9" s="37"/>
      <c r="E9" s="37"/>
      <c r="F9" s="255"/>
      <c r="G9" s="68"/>
      <c r="H9" s="361">
        <f t="shared" si="0"/>
        <v>0</v>
      </c>
      <c r="I9" s="361"/>
      <c r="J9" s="19">
        <f aca="true" t="shared" si="1" ref="J9:J24">IF(H9&gt;0,"kg","")</f>
      </c>
      <c r="K9" s="19"/>
    </row>
    <row r="10" spans="2:11" ht="15">
      <c r="B10" s="362"/>
      <c r="C10" s="363"/>
      <c r="D10" s="37"/>
      <c r="E10" s="37"/>
      <c r="F10" s="255"/>
      <c r="G10" s="68"/>
      <c r="H10" s="361">
        <f t="shared" si="0"/>
        <v>0</v>
      </c>
      <c r="I10" s="361"/>
      <c r="J10" s="19">
        <f t="shared" si="1"/>
      </c>
      <c r="K10" s="19"/>
    </row>
    <row r="11" spans="2:11" ht="15">
      <c r="B11" s="362"/>
      <c r="C11" s="363"/>
      <c r="D11" s="37"/>
      <c r="E11" s="37"/>
      <c r="F11" s="255"/>
      <c r="G11" s="68"/>
      <c r="H11" s="361">
        <f t="shared" si="0"/>
        <v>0</v>
      </c>
      <c r="I11" s="361"/>
      <c r="J11" s="19">
        <f t="shared" si="1"/>
      </c>
      <c r="K11" s="19"/>
    </row>
    <row r="12" spans="2:11" ht="15">
      <c r="B12" s="362"/>
      <c r="C12" s="363"/>
      <c r="D12" s="37"/>
      <c r="E12" s="37"/>
      <c r="F12" s="255"/>
      <c r="G12" s="68"/>
      <c r="H12" s="361">
        <f t="shared" si="0"/>
        <v>0</v>
      </c>
      <c r="I12" s="361"/>
      <c r="J12" s="19">
        <f t="shared" si="1"/>
      </c>
      <c r="K12" s="19"/>
    </row>
    <row r="13" spans="2:11" ht="15">
      <c r="B13" s="362"/>
      <c r="C13" s="363"/>
      <c r="D13" s="37"/>
      <c r="E13" s="37"/>
      <c r="F13" s="255"/>
      <c r="G13" s="68"/>
      <c r="H13" s="361">
        <f t="shared" si="0"/>
        <v>0</v>
      </c>
      <c r="I13" s="361"/>
      <c r="J13" s="19">
        <f t="shared" si="1"/>
      </c>
      <c r="K13" s="19"/>
    </row>
    <row r="14" spans="2:11" ht="15">
      <c r="B14" s="263"/>
      <c r="C14" s="264"/>
      <c r="D14" s="37"/>
      <c r="E14" s="37"/>
      <c r="F14" s="255"/>
      <c r="G14" s="68"/>
      <c r="H14" s="361">
        <f aca="true" t="shared" si="2" ref="H14:H24">(E14-D14+F14)*G14</f>
        <v>0</v>
      </c>
      <c r="I14" s="361"/>
      <c r="J14" s="19"/>
      <c r="K14" s="19"/>
    </row>
    <row r="15" spans="2:11" ht="15">
      <c r="B15" s="263"/>
      <c r="C15" s="264"/>
      <c r="D15" s="37"/>
      <c r="E15" s="37"/>
      <c r="F15" s="255"/>
      <c r="G15" s="68"/>
      <c r="H15" s="361">
        <f t="shared" si="2"/>
        <v>0</v>
      </c>
      <c r="I15" s="361"/>
      <c r="J15" s="19"/>
      <c r="K15" s="19"/>
    </row>
    <row r="16" spans="2:11" ht="15">
      <c r="B16" s="263"/>
      <c r="C16" s="264"/>
      <c r="D16" s="37"/>
      <c r="E16" s="37"/>
      <c r="F16" s="255"/>
      <c r="G16" s="68"/>
      <c r="H16" s="361">
        <f t="shared" si="2"/>
        <v>0</v>
      </c>
      <c r="I16" s="361"/>
      <c r="J16" s="19"/>
      <c r="K16" s="19"/>
    </row>
    <row r="17" spans="2:11" ht="15">
      <c r="B17" s="263"/>
      <c r="C17" s="264"/>
      <c r="D17" s="37"/>
      <c r="E17" s="37"/>
      <c r="F17" s="255"/>
      <c r="G17" s="68"/>
      <c r="H17" s="361">
        <f t="shared" si="2"/>
        <v>0</v>
      </c>
      <c r="I17" s="361"/>
      <c r="J17" s="19"/>
      <c r="K17" s="19"/>
    </row>
    <row r="18" spans="2:11" ht="15">
      <c r="B18" s="362"/>
      <c r="C18" s="363"/>
      <c r="D18" s="37"/>
      <c r="E18" s="37"/>
      <c r="F18" s="255"/>
      <c r="G18" s="68"/>
      <c r="H18" s="361">
        <f t="shared" si="2"/>
        <v>0</v>
      </c>
      <c r="I18" s="361"/>
      <c r="J18" s="19">
        <f t="shared" si="1"/>
      </c>
      <c r="K18" s="19"/>
    </row>
    <row r="19" spans="2:11" ht="15">
      <c r="B19" s="362"/>
      <c r="C19" s="363"/>
      <c r="D19" s="37"/>
      <c r="E19" s="37"/>
      <c r="F19" s="255"/>
      <c r="G19" s="68"/>
      <c r="H19" s="361">
        <f t="shared" si="2"/>
        <v>0</v>
      </c>
      <c r="I19" s="361"/>
      <c r="J19" s="19">
        <f t="shared" si="1"/>
      </c>
      <c r="K19" s="19"/>
    </row>
    <row r="20" spans="2:11" ht="15">
      <c r="B20" s="362"/>
      <c r="C20" s="363"/>
      <c r="D20" s="37"/>
      <c r="E20" s="37"/>
      <c r="F20" s="255"/>
      <c r="G20" s="68"/>
      <c r="H20" s="361">
        <f t="shared" si="2"/>
        <v>0</v>
      </c>
      <c r="I20" s="361"/>
      <c r="J20" s="19">
        <f t="shared" si="1"/>
      </c>
      <c r="K20" s="19"/>
    </row>
    <row r="21" spans="2:11" ht="15">
      <c r="B21" s="362"/>
      <c r="C21" s="363"/>
      <c r="D21" s="37"/>
      <c r="E21" s="37"/>
      <c r="F21" s="255"/>
      <c r="G21" s="68"/>
      <c r="H21" s="361">
        <f t="shared" si="2"/>
        <v>0</v>
      </c>
      <c r="I21" s="361"/>
      <c r="J21" s="19">
        <f t="shared" si="1"/>
      </c>
      <c r="K21" s="19"/>
    </row>
    <row r="22" spans="2:10" ht="15">
      <c r="B22" s="362"/>
      <c r="C22" s="363"/>
      <c r="D22" s="37"/>
      <c r="E22" s="37"/>
      <c r="F22" s="255"/>
      <c r="G22" s="68"/>
      <c r="H22" s="361">
        <f t="shared" si="2"/>
        <v>0</v>
      </c>
      <c r="I22" s="361"/>
      <c r="J22" s="19">
        <f t="shared" si="1"/>
      </c>
    </row>
    <row r="23" spans="2:10" ht="15">
      <c r="B23" s="362"/>
      <c r="C23" s="363"/>
      <c r="D23" s="37"/>
      <c r="E23" s="37"/>
      <c r="F23" s="255"/>
      <c r="G23" s="68"/>
      <c r="H23" s="361">
        <f t="shared" si="2"/>
        <v>0</v>
      </c>
      <c r="I23" s="361"/>
      <c r="J23" s="19">
        <f t="shared" si="1"/>
      </c>
    </row>
    <row r="24" spans="2:10" ht="15">
      <c r="B24" s="362"/>
      <c r="C24" s="363"/>
      <c r="D24" s="37"/>
      <c r="E24" s="37"/>
      <c r="F24" s="255"/>
      <c r="G24" s="68"/>
      <c r="H24" s="361">
        <f t="shared" si="2"/>
        <v>0</v>
      </c>
      <c r="I24" s="361"/>
      <c r="J24" s="19">
        <f t="shared" si="1"/>
      </c>
    </row>
  </sheetData>
  <sheetProtection/>
  <mergeCells count="34">
    <mergeCell ref="B24:C24"/>
    <mergeCell ref="H24:I24"/>
    <mergeCell ref="B21:C21"/>
    <mergeCell ref="H21:I21"/>
    <mergeCell ref="B22:C22"/>
    <mergeCell ref="H22:I22"/>
    <mergeCell ref="B23:C23"/>
    <mergeCell ref="H23:I23"/>
    <mergeCell ref="B20:C20"/>
    <mergeCell ref="H20:I20"/>
    <mergeCell ref="B13:C13"/>
    <mergeCell ref="H13:I13"/>
    <mergeCell ref="B18:C18"/>
    <mergeCell ref="H18:I18"/>
    <mergeCell ref="B19:C19"/>
    <mergeCell ref="H19:I19"/>
    <mergeCell ref="H14:I14"/>
    <mergeCell ref="H15:I15"/>
    <mergeCell ref="B4:I5"/>
    <mergeCell ref="H8:I8"/>
    <mergeCell ref="B8:C8"/>
    <mergeCell ref="B10:C10"/>
    <mergeCell ref="H10:I10"/>
    <mergeCell ref="B11:C11"/>
    <mergeCell ref="H11:I11"/>
    <mergeCell ref="B6:C6"/>
    <mergeCell ref="H6:I6"/>
    <mergeCell ref="H16:I16"/>
    <mergeCell ref="H17:I17"/>
    <mergeCell ref="B9:C9"/>
    <mergeCell ref="H9:I9"/>
    <mergeCell ref="H7:I7"/>
    <mergeCell ref="B12:C12"/>
    <mergeCell ref="H12:I12"/>
  </mergeCells>
  <printOptions horizontalCentered="1" verticalCentered="1"/>
  <pageMargins left="0.7480314960629921" right="0.7480314960629921" top="0.984251968503937" bottom="0.984251968503937" header="0" footer="0"/>
  <pageSetup horizontalDpi="600" verticalDpi="600" orientation="landscape" paperSize="9" scale="70" r:id="rId4"/>
  <headerFooter alignWithMargins="0">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sheetPr codeName="Hoja24">
    <tabColor theme="0"/>
  </sheetPr>
  <dimension ref="A2:N17"/>
  <sheetViews>
    <sheetView showGridLines="0" view="pageBreakPreview" zoomScale="75" zoomScaleSheetLayoutView="75" zoomScalePageLayoutView="0" workbookViewId="0" topLeftCell="A1">
      <selection activeCell="F28" sqref="F28"/>
    </sheetView>
  </sheetViews>
  <sheetFormatPr defaultColWidth="11.00390625" defaultRowHeight="15"/>
  <cols>
    <col min="1" max="1" width="8.00390625" style="0" customWidth="1"/>
    <col min="2" max="3" width="12.125" style="0" customWidth="1"/>
    <col min="10" max="10" width="12.00390625" style="0" customWidth="1"/>
    <col min="11" max="11" width="8.50390625" style="0" customWidth="1"/>
    <col min="12" max="12" width="14.625" style="0" customWidth="1"/>
    <col min="13" max="13" width="13.50390625" style="0" customWidth="1"/>
    <col min="14" max="14" width="10.00390625" style="0" customWidth="1"/>
  </cols>
  <sheetData>
    <row r="1" ht="36" customHeight="1"/>
    <row r="2" spans="1:14" s="85" customFormat="1" ht="50.25" customHeight="1" thickBot="1">
      <c r="A2" s="242">
        <f>IF(PGD!$C$3&gt;0,PGD!$C$3,"")</f>
      </c>
      <c r="B2" s="242"/>
      <c r="C2" s="242"/>
      <c r="D2" s="242"/>
      <c r="E2" s="242"/>
      <c r="F2" s="242"/>
      <c r="G2" s="242"/>
      <c r="H2" s="242"/>
      <c r="I2" s="242"/>
      <c r="J2" s="242"/>
      <c r="K2" s="242"/>
      <c r="L2" s="242"/>
      <c r="M2" s="242" t="s">
        <v>250</v>
      </c>
      <c r="N2" s="242">
        <f>IF(PGD!$C$6&gt;0,PGD!$C$6,"")</f>
      </c>
    </row>
    <row r="3" spans="1:14" s="19" customFormat="1" ht="42" customHeight="1" thickBot="1" thickTop="1">
      <c r="A3" s="52" t="s">
        <v>41</v>
      </c>
      <c r="B3" s="382" t="s">
        <v>52</v>
      </c>
      <c r="C3" s="382"/>
      <c r="D3" s="382"/>
      <c r="E3" s="382"/>
      <c r="F3" s="382"/>
      <c r="G3" s="382"/>
      <c r="H3" s="382"/>
      <c r="I3" s="382"/>
      <c r="J3" s="382"/>
      <c r="K3" s="382"/>
      <c r="L3" s="28" t="s">
        <v>53</v>
      </c>
      <c r="M3" s="35"/>
      <c r="N3" s="19" t="s">
        <v>83</v>
      </c>
    </row>
    <row r="4" spans="2:11" s="19" customFormat="1" ht="15" customHeight="1">
      <c r="B4" s="382"/>
      <c r="C4" s="382"/>
      <c r="D4" s="382"/>
      <c r="E4" s="382"/>
      <c r="F4" s="382"/>
      <c r="G4" s="382"/>
      <c r="H4" s="382"/>
      <c r="I4" s="382"/>
      <c r="J4" s="382"/>
      <c r="K4" s="382"/>
    </row>
    <row r="5" spans="2:11" s="19" customFormat="1" ht="15" customHeight="1">
      <c r="B5" s="382"/>
      <c r="C5" s="382"/>
      <c r="D5" s="382"/>
      <c r="E5" s="382"/>
      <c r="F5" s="382"/>
      <c r="G5" s="382"/>
      <c r="H5" s="382"/>
      <c r="I5" s="382"/>
      <c r="J5" s="382"/>
      <c r="K5" s="382"/>
    </row>
    <row r="6" spans="1:12" s="19" customFormat="1" ht="16.5">
      <c r="A6" s="20"/>
      <c r="L6" s="27"/>
    </row>
    <row r="7" spans="1:12" s="19" customFormat="1" ht="17.25">
      <c r="A7" s="44" t="s">
        <v>123</v>
      </c>
      <c r="B7" s="33"/>
      <c r="C7" s="53"/>
      <c r="D7" s="33"/>
      <c r="E7" s="33"/>
      <c r="F7" s="33"/>
      <c r="G7" s="33"/>
      <c r="H7" s="33"/>
      <c r="I7" s="33"/>
      <c r="L7" s="27"/>
    </row>
    <row r="8" spans="1:13" s="19" customFormat="1" ht="19.5" customHeight="1">
      <c r="A8" s="373"/>
      <c r="B8" s="374"/>
      <c r="C8" s="374"/>
      <c r="D8" s="374"/>
      <c r="E8" s="374"/>
      <c r="F8" s="374"/>
      <c r="G8" s="374"/>
      <c r="H8" s="374"/>
      <c r="I8" s="374"/>
      <c r="J8" s="374"/>
      <c r="K8" s="374"/>
      <c r="L8" s="374"/>
      <c r="M8" s="375"/>
    </row>
    <row r="9" spans="1:13" s="19" customFormat="1" ht="19.5" customHeight="1">
      <c r="A9" s="376"/>
      <c r="B9" s="377"/>
      <c r="C9" s="377"/>
      <c r="D9" s="377"/>
      <c r="E9" s="377"/>
      <c r="F9" s="377"/>
      <c r="G9" s="377"/>
      <c r="H9" s="377"/>
      <c r="I9" s="377"/>
      <c r="J9" s="377"/>
      <c r="K9" s="377"/>
      <c r="L9" s="377"/>
      <c r="M9" s="378"/>
    </row>
    <row r="10" spans="1:13" s="19" customFormat="1" ht="19.5" customHeight="1">
      <c r="A10" s="376"/>
      <c r="B10" s="377"/>
      <c r="C10" s="377"/>
      <c r="D10" s="377"/>
      <c r="E10" s="377"/>
      <c r="F10" s="377"/>
      <c r="G10" s="377"/>
      <c r="H10" s="377"/>
      <c r="I10" s="377"/>
      <c r="J10" s="377"/>
      <c r="K10" s="377"/>
      <c r="L10" s="377"/>
      <c r="M10" s="378"/>
    </row>
    <row r="11" spans="1:13" s="19" customFormat="1" ht="16.5" customHeight="1">
      <c r="A11" s="376"/>
      <c r="B11" s="377"/>
      <c r="C11" s="377"/>
      <c r="D11" s="377"/>
      <c r="E11" s="377"/>
      <c r="F11" s="377"/>
      <c r="G11" s="377"/>
      <c r="H11" s="377"/>
      <c r="I11" s="377"/>
      <c r="J11" s="377"/>
      <c r="K11" s="377"/>
      <c r="L11" s="377"/>
      <c r="M11" s="378"/>
    </row>
    <row r="12" spans="1:13" s="19" customFormat="1" ht="18" customHeight="1">
      <c r="A12" s="379"/>
      <c r="B12" s="380"/>
      <c r="C12" s="380"/>
      <c r="D12" s="380"/>
      <c r="E12" s="380"/>
      <c r="F12" s="380"/>
      <c r="G12" s="380"/>
      <c r="H12" s="380"/>
      <c r="I12" s="380"/>
      <c r="J12" s="380"/>
      <c r="K12" s="380"/>
      <c r="L12" s="380"/>
      <c r="M12" s="381"/>
    </row>
    <row r="13" spans="1:12" s="19" customFormat="1" ht="18">
      <c r="A13" s="41"/>
      <c r="B13" s="53"/>
      <c r="C13" s="53"/>
      <c r="L13" s="27"/>
    </row>
    <row r="14" spans="1:13" ht="15">
      <c r="A14" s="372" t="s">
        <v>121</v>
      </c>
      <c r="B14" s="372"/>
      <c r="C14" s="372"/>
      <c r="D14" s="372"/>
      <c r="E14" s="372"/>
      <c r="F14" s="372"/>
      <c r="G14" s="372"/>
      <c r="H14" s="372"/>
      <c r="I14" s="372"/>
      <c r="J14" s="372"/>
      <c r="K14" s="372"/>
      <c r="L14" s="372"/>
      <c r="M14" s="372"/>
    </row>
    <row r="15" spans="1:13" ht="15">
      <c r="A15" s="372"/>
      <c r="B15" s="372"/>
      <c r="C15" s="372"/>
      <c r="D15" s="372"/>
      <c r="E15" s="372"/>
      <c r="F15" s="372"/>
      <c r="G15" s="372"/>
      <c r="H15" s="372"/>
      <c r="I15" s="372"/>
      <c r="J15" s="372"/>
      <c r="K15" s="372"/>
      <c r="L15" s="372"/>
      <c r="M15" s="372"/>
    </row>
    <row r="16" spans="1:13" ht="15">
      <c r="A16" s="372"/>
      <c r="B16" s="372"/>
      <c r="C16" s="372"/>
      <c r="D16" s="372"/>
      <c r="E16" s="372"/>
      <c r="F16" s="372"/>
      <c r="G16" s="372"/>
      <c r="H16" s="372"/>
      <c r="I16" s="372"/>
      <c r="J16" s="372"/>
      <c r="K16" s="372"/>
      <c r="L16" s="372"/>
      <c r="M16" s="372"/>
    </row>
    <row r="17" spans="1:13" ht="15">
      <c r="A17" s="372"/>
      <c r="B17" s="372"/>
      <c r="C17" s="372"/>
      <c r="D17" s="372"/>
      <c r="E17" s="372"/>
      <c r="F17" s="372"/>
      <c r="G17" s="372"/>
      <c r="H17" s="372"/>
      <c r="I17" s="372"/>
      <c r="J17" s="372"/>
      <c r="K17" s="372"/>
      <c r="L17" s="372"/>
      <c r="M17" s="372"/>
    </row>
  </sheetData>
  <sheetProtection/>
  <mergeCells count="3">
    <mergeCell ref="A14:M17"/>
    <mergeCell ref="A8:M12"/>
    <mergeCell ref="B3:K5"/>
  </mergeCells>
  <printOptions/>
  <pageMargins left="0.7480314960629921" right="0.7480314960629921" top="0.984251968503937" bottom="0.984251968503937" header="0" footer="0"/>
  <pageSetup horizontalDpi="600" verticalDpi="600" orientation="landscape" paperSize="9" scale="74" r:id="rId2"/>
  <headerFooter alignWithMargins="0">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BURGOS SANCHEZ, MARIA CARMEN</dc:creator>
  <cp:keywords/>
  <dc:description/>
  <cp:lastModifiedBy>BURGOS SANCHEZ, Mª CARMEN</cp:lastModifiedBy>
  <cp:lastPrinted>2013-11-07T13:22:58Z</cp:lastPrinted>
  <dcterms:created xsi:type="dcterms:W3CDTF">2003-09-29T14:16:51Z</dcterms:created>
  <dcterms:modified xsi:type="dcterms:W3CDTF">2023-01-13T12:03:58Z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-2112129947</vt:i4>
  </property>
  <property fmtid="{D5CDD505-2E9C-101B-9397-08002B2CF9AE}" pid="3" name="_EmailSubject">
    <vt:lpwstr>Contenido del apartado 6.3.2.4.2 de la Página Web (2) </vt:lpwstr>
  </property>
  <property fmtid="{D5CDD505-2E9C-101B-9397-08002B2CF9AE}" pid="4" name="_AuthorEmail">
    <vt:lpwstr>agortiz@mma.es</vt:lpwstr>
  </property>
  <property fmtid="{D5CDD505-2E9C-101B-9397-08002B2CF9AE}" pid="5" name="_AuthorEmailDisplayName">
    <vt:lpwstr>Gonzalez Ortiz, Alberto</vt:lpwstr>
  </property>
  <property fmtid="{D5CDD505-2E9C-101B-9397-08002B2CF9AE}" pid="6" name="_ReviewingToolsShownOnce">
    <vt:lpwstr/>
  </property>
</Properties>
</file>