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2" activeTab="5"/>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PARAMETROS" sheetId="11" state="hidden" r:id="rId11"/>
    <sheet name="PGD" sheetId="12" r:id="rId12"/>
  </sheets>
  <definedNames>
    <definedName name="_xlnm.Print_Area" localSheetId="0">'Datos Administrativos'!$A$1:$G$41</definedName>
    <definedName name="_xlnm.Print_Area" localSheetId="3">'I1'!$A$1:$O$66</definedName>
    <definedName name="_xlnm.Print_Area" localSheetId="4">'I2'!$A$1:$N$9</definedName>
    <definedName name="_xlnm.Print_Area" localSheetId="1">'MEM DESCRIP'!$A$1:$G$40</definedName>
    <definedName name="_xlnm.Print_Area" localSheetId="5">'O1'!$A$1:$V$64</definedName>
    <definedName name="_xlnm.Print_Area" localSheetId="6">'O5'!$A$1:$M$28</definedName>
    <definedName name="_xlnm.Print_Area" localSheetId="7">'O6'!$A$1:$J$26</definedName>
    <definedName name="_xlnm.Print_Area" localSheetId="8">'O7'!$A$1:$L$24</definedName>
    <definedName name="_xlnm.Print_Area" localSheetId="9">'O8'!$A$1:$M$17</definedName>
    <definedName name="_xlnm.Print_Area" localSheetId="11">'PGD'!$A$1:$K$39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2.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F7" authorId="0">
      <text>
        <r>
          <rPr>
            <b/>
            <sz val="8"/>
            <rFont val="Tahoma"/>
            <family val="2"/>
          </rPr>
          <t xml:space="preserve">cantidades adquiridas del compuesto comercial en ese periodo
</t>
        </r>
        <r>
          <rPr>
            <sz val="8"/>
            <rFont val="Tahoma"/>
            <family val="2"/>
          </rPr>
          <t xml:space="preserve">
</t>
        </r>
      </text>
    </comment>
    <comment ref="G7" authorId="0">
      <text>
        <r>
          <rPr>
            <b/>
            <sz val="8"/>
            <rFont val="Tahoma"/>
            <family val="2"/>
          </rPr>
          <t xml:space="preserve"> según el etiquetado del producto y las fichas de seguridad</t>
        </r>
        <r>
          <rPr>
            <sz val="8"/>
            <rFont val="Tahoma"/>
            <family val="2"/>
          </rPr>
          <t xml:space="preserve">
</t>
        </r>
      </text>
    </comment>
    <comment ref="N6" authorId="0">
      <text>
        <r>
          <rPr>
            <b/>
            <sz val="8"/>
            <rFont val="Tahoma"/>
            <family val="2"/>
          </rPr>
          <t xml:space="preserve"> Si se han añadico filas, aumentar el rango de la fórmula de la suma</t>
        </r>
        <r>
          <rPr>
            <sz val="8"/>
            <rFont val="Tahoma"/>
            <family val="2"/>
          </rPr>
          <t xml:space="preserve">
</t>
        </r>
      </text>
    </comment>
    <comment ref="N38" authorId="0">
      <text>
        <r>
          <rPr>
            <b/>
            <sz val="8"/>
            <rFont val="Tahoma"/>
            <family val="2"/>
          </rPr>
          <t xml:space="preserve"> Si se han añadido filas, ampliar el rango de la fórmula de la suma de esta casilla</t>
        </r>
        <r>
          <rPr>
            <sz val="8"/>
            <rFont val="Tahoma"/>
            <family val="2"/>
          </rPr>
          <t xml:space="preserve">
</t>
        </r>
      </text>
    </comment>
    <comment ref="N54" authorId="0">
      <text>
        <r>
          <rPr>
            <b/>
            <sz val="8"/>
            <rFont val="Tahoma"/>
            <family val="2"/>
          </rPr>
          <t xml:space="preserve"> Si se han ampliado el número de filas, ampliar el rango de la fórmula de la suma de esta celda</t>
        </r>
        <r>
          <rPr>
            <sz val="8"/>
            <rFont val="Tahoma"/>
            <family val="2"/>
          </rPr>
          <t xml:space="preserve">
</t>
        </r>
      </text>
    </comment>
    <comment ref="C7" authorId="0">
      <text>
        <r>
          <rPr>
            <sz val="8"/>
            <rFont val="Tahoma"/>
            <family val="2"/>
          </rPr>
          <t xml:space="preserve">Campo no obligatorio
</t>
        </r>
      </text>
    </comment>
    <comment ref="C39" authorId="0">
      <text>
        <r>
          <rPr>
            <sz val="8"/>
            <rFont val="Tahoma"/>
            <family val="2"/>
          </rPr>
          <t xml:space="preserve">Campo obligatorio
</t>
        </r>
      </text>
    </comment>
    <comment ref="C55" authorId="0">
      <text>
        <r>
          <rPr>
            <b/>
            <sz val="8"/>
            <rFont val="Tahoma"/>
            <family val="2"/>
          </rPr>
          <t xml:space="preserve"> Campo obligatorio</t>
        </r>
        <r>
          <rPr>
            <sz val="8"/>
            <rFont val="Tahoma"/>
            <family val="2"/>
          </rPr>
          <t xml:space="preserve">
</t>
        </r>
      </text>
    </comment>
    <comment ref="J39" authorId="0">
      <text>
        <r>
          <rPr>
            <sz val="8"/>
            <rFont val="Tahoma"/>
            <family val="2"/>
          </rPr>
          <t xml:space="preserve"> según el etiquetado del producto y las fichas de seguridad
</t>
        </r>
      </text>
    </comment>
    <comment ref="J55" authorId="0">
      <text>
        <r>
          <rPr>
            <sz val="8"/>
            <rFont val="Tahoma"/>
            <family val="2"/>
          </rPr>
          <t xml:space="preserve"> según el etiquetado del producto y las fichas de seguridad
</t>
        </r>
      </text>
    </comment>
    <comment ref="K39" authorId="0">
      <text>
        <r>
          <rPr>
            <sz val="12"/>
            <rFont val="Tahoma"/>
            <family val="2"/>
          </rPr>
          <t xml:space="preserve">%COVs*( Ei-Ef+compras)
</t>
        </r>
      </text>
    </comment>
    <comment ref="K55" authorId="0">
      <text>
        <r>
          <rPr>
            <sz val="12"/>
            <rFont val="Tahoma"/>
            <family val="2"/>
          </rPr>
          <t xml:space="preserve">%COVs*( Ei-Ef+compras)
</t>
        </r>
      </text>
    </comment>
    <comment ref="H7" authorId="0">
      <text>
        <r>
          <rPr>
            <sz val="12"/>
            <rFont val="Tahoma"/>
            <family val="2"/>
          </rPr>
          <t xml:space="preserve">%COVs*( Ei-Ef+compras)
</t>
        </r>
      </text>
    </comment>
    <comment ref="I39" authorId="0">
      <text>
        <r>
          <rPr>
            <b/>
            <sz val="8"/>
            <rFont val="Tahoma"/>
            <family val="2"/>
          </rPr>
          <t xml:space="preserve">cantidades adquiridas del compuesto comercial en ese periodo
</t>
        </r>
        <r>
          <rPr>
            <sz val="8"/>
            <rFont val="Tahoma"/>
            <family val="2"/>
          </rPr>
          <t xml:space="preserve">
</t>
        </r>
      </text>
    </comment>
    <comment ref="I55" authorId="0">
      <text>
        <r>
          <rPr>
            <b/>
            <sz val="8"/>
            <rFont val="Tahoma"/>
            <family val="2"/>
          </rPr>
          <t xml:space="preserve">cantidades adquiridas del compuesto comercial en ese periodo
</t>
        </r>
        <r>
          <rPr>
            <sz val="8"/>
            <rFont val="Tahoma"/>
            <family val="2"/>
          </rPr>
          <t xml:space="preserve">
</t>
        </r>
      </text>
    </comment>
  </commentList>
</comments>
</file>

<file path=xl/comments6.xml><?xml version="1.0" encoding="utf-8"?>
<comments xmlns="http://schemas.openxmlformats.org/spreadsheetml/2006/main">
  <authors>
    <author>MDelHoyo</author>
    <author> </author>
  </authors>
  <commentList>
    <comment ref="J7" authorId="0">
      <text>
        <r>
          <rPr>
            <b/>
            <sz val="8"/>
            <rFont val="Tahoma"/>
            <family val="2"/>
          </rPr>
          <t>No se tiene en cuenta el caudal que se ha podido añadir para refrigeración o dilución.
Se da en condiciones normales: T = 273, 15 K y P = 101,3 kPa</t>
        </r>
      </text>
    </comment>
    <comment ref="K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7" authorId="0">
      <text>
        <r>
          <rPr>
            <b/>
            <sz val="11"/>
            <rFont val="Tahoma"/>
            <family val="2"/>
          </rPr>
          <t>Peso molecular medio de la corriente de gases emitidos por chimenea. Necesario sólo si la medición es en COT</t>
        </r>
        <r>
          <rPr>
            <sz val="8"/>
            <rFont val="Tahoma"/>
            <family val="2"/>
          </rPr>
          <t xml:space="preserve">
</t>
        </r>
      </text>
    </comment>
    <comment ref="M7" authorId="0">
      <text>
        <r>
          <rPr>
            <b/>
            <sz val="11"/>
            <rFont val="Tahoma"/>
            <family val="2"/>
          </rPr>
          <t>Nº de carbonos medio de la corriente de gases emitidos por chimenea.Necesario sólo si la medición es en COT</t>
        </r>
        <r>
          <rPr>
            <sz val="9"/>
            <rFont val="Tahoma"/>
            <family val="2"/>
          </rPr>
          <t xml:space="preserve">
</t>
        </r>
      </text>
    </comment>
    <comment ref="N7" authorId="0">
      <text>
        <r>
          <rPr>
            <b/>
            <sz val="8"/>
            <rFont val="Tahoma"/>
            <family val="2"/>
          </rPr>
          <t xml:space="preserve">kg de compuesto orgánico total. </t>
        </r>
        <r>
          <rPr>
            <sz val="8"/>
            <rFont val="Tahoma"/>
            <family val="2"/>
          </rPr>
          <t xml:space="preserve">
</t>
        </r>
      </text>
    </comment>
    <comment ref="O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U30" authorId="1">
      <text>
        <r>
          <rPr>
            <b/>
            <sz val="8"/>
            <rFont val="Tahoma"/>
            <family val="2"/>
          </rPr>
          <t xml:space="preserve"> Si se han añadido filas, ampliar el rango de la fórmula de la suma de esta casilla</t>
        </r>
        <r>
          <rPr>
            <sz val="8"/>
            <rFont val="Tahoma"/>
            <family val="2"/>
          </rPr>
          <t xml:space="preserve">
</t>
        </r>
      </text>
    </comment>
    <comment ref="J31" authorId="0">
      <text>
        <r>
          <rPr>
            <b/>
            <sz val="8"/>
            <rFont val="Tahoma"/>
            <family val="2"/>
          </rPr>
          <t>No se tiene en cuenta el caudal que se ha podido añadir para refrigeración o dilución.
Se da en condiciones normales: T = 273, 15 K y P = 101,3 kPa</t>
        </r>
      </text>
    </comment>
    <comment ref="K31"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31" authorId="0">
      <text>
        <r>
          <rPr>
            <b/>
            <sz val="8"/>
            <rFont val="Tahoma"/>
            <family val="2"/>
          </rPr>
          <t xml:space="preserve">kg de compuesto orgánico total. </t>
        </r>
        <r>
          <rPr>
            <sz val="8"/>
            <rFont val="Tahoma"/>
            <family val="2"/>
          </rPr>
          <t xml:space="preserve">
</t>
        </r>
      </text>
    </comment>
    <comment ref="N32"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U48" authorId="1">
      <text>
        <r>
          <rPr>
            <b/>
            <sz val="8"/>
            <rFont val="Tahoma"/>
            <family val="2"/>
          </rPr>
          <t xml:space="preserve"> Si se han añadido filas, ampliar el rango de la fórmula de la suma de esta casilla</t>
        </r>
        <r>
          <rPr>
            <sz val="8"/>
            <rFont val="Tahoma"/>
            <family val="2"/>
          </rPr>
          <t xml:space="preserve">
</t>
        </r>
      </text>
    </comment>
    <comment ref="J49" authorId="0">
      <text>
        <r>
          <rPr>
            <b/>
            <sz val="8"/>
            <rFont val="Tahoma"/>
            <family val="2"/>
          </rPr>
          <t>No se tiene en cuenta el caudal que se ha podido añadir para refrigeración o dilución.
Se da en condiciones normales: T = 273, 15 K y P = 101,3 kPa</t>
        </r>
      </text>
    </comment>
    <comment ref="K49"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L49" authorId="0">
      <text>
        <r>
          <rPr>
            <b/>
            <sz val="8"/>
            <rFont val="Tahoma"/>
            <family val="2"/>
          </rPr>
          <t xml:space="preserve">kg de compuesto orgánico total. </t>
        </r>
        <r>
          <rPr>
            <sz val="8"/>
            <rFont val="Tahoma"/>
            <family val="2"/>
          </rPr>
          <t xml:space="preserve">
</t>
        </r>
      </text>
    </comment>
    <comment ref="N50"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<sst xmlns="http://schemas.openxmlformats.org/spreadsheetml/2006/main" count="272" uniqueCount="173">
  <si>
    <t>C1</t>
  </si>
  <si>
    <t>C2</t>
  </si>
  <si>
    <t>C3</t>
  </si>
  <si>
    <t>El Representante Legal:</t>
  </si>
  <si>
    <t>Caudal (Nm3/h)</t>
  </si>
  <si>
    <t>PM COV emitido</t>
  </si>
  <si>
    <t>Nº Carbonos</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</si>
  <si>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</si>
  <si>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</si>
  <si>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</si>
  <si>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</si>
  <si>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</si>
  <si>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</si>
  <si>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</si>
  <si>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</si>
  <si>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</si>
  <si>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</si>
  <si>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</si>
  <si>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</si>
  <si>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</si>
  <si>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</si>
  <si>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</si>
  <si>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</si>
  <si>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</si>
  <si>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</si>
  <si>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</si>
  <si>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</si>
  <si>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</si>
  <si>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</si>
  <si>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</si>
  <si>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</si>
  <si>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</si>
  <si>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 de COV(en peso)</t>
  </si>
  <si>
    <t>frase de riesgo</t>
  </si>
  <si>
    <t>Total</t>
  </si>
  <si>
    <t>I1</t>
  </si>
  <si>
    <t>I2</t>
  </si>
  <si>
    <t>Disolventes recuperados / reutilizados</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</si>
  <si>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</si>
  <si>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</si>
  <si>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</si>
  <si>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</si>
  <si>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</si>
  <si>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</si>
  <si>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</si>
  <si>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</si>
  <si>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</si>
  <si>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</si>
  <si>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</si>
  <si>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</si>
  <si>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</si>
  <si>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</si>
  <si>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</si>
  <si>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</si>
  <si>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</si>
  <si>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</si>
  <si>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</si>
  <si>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</si>
  <si>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</si>
  <si>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</si>
  <si>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</si>
  <si>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</si>
  <si>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</si>
  <si>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</si>
  <si>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</si>
  <si>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</si>
  <si>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</si>
  <si>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</si>
  <si>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F+O1</t>
  </si>
  <si>
    <t>F/(I1+I2)</t>
  </si>
  <si>
    <t>(I1+I2)</t>
  </si>
  <si>
    <t>(I1-O8)</t>
  </si>
  <si>
    <t>I1-O1-O5-O6-O7-O8</t>
  </si>
  <si>
    <t>Descripción de los equipos y la tecnología utilizada</t>
  </si>
  <si>
    <t>Observaciones</t>
  </si>
  <si>
    <t>CUMPLE?</t>
  </si>
  <si>
    <t>LER</t>
  </si>
  <si>
    <t xml:space="preserve">   INSTRUCCIONES</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</si>
  <si>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</si>
  <si>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</si>
  <si>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</si>
  <si>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</si>
  <si>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</si>
  <si>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</si>
  <si>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</si>
  <si>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</si>
  <si>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</si>
  <si>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</si>
  <si>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</si>
  <si>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</si>
  <si>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</si>
  <si>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</si>
  <si>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</si>
  <si>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</si>
  <si>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</si>
  <si>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</si>
  <si>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</si>
  <si>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</si>
  <si>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</si>
  <si>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</si>
  <si>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</si>
  <si>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</si>
  <si>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g/h COV emitido</t>
  </si>
  <si>
    <t>TOTAL g/h COV emitido</t>
  </si>
  <si>
    <t>PGD</t>
  </si>
  <si>
    <t xml:space="preserve"> VLE difusas</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</si>
  <si>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</si>
  <si>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</si>
  <si>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</si>
  <si>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</si>
  <si>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</si>
  <si>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</si>
  <si>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</si>
  <si>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Otras unidades de rotograbado, flexografía, impresión serigráfica rotativa, laminado o barnizado (&gt;15), impresión serigráfica rotativa sobre textil o en cartón/cartulina (&gt;30).</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</si>
  <si>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</si>
  <si>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</si>
  <si>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</si>
  <si>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Impresión serigráfica rotativa sobre textil o en cartón/ cartulina ( &gt;30)</t>
  </si>
  <si>
    <t xml:space="preserve">*Actividad: </t>
  </si>
  <si>
    <t>Rotograbado, flexografía, impresión serigráfica rotativa, laminado o barnizado (&gt; 15 t)</t>
  </si>
  <si>
    <t>Ref Albarán o DCS</t>
  </si>
  <si>
    <t>Persona de contacto a efectos de notificación:</t>
  </si>
  <si>
    <t>Nombre y apellidos</t>
  </si>
  <si>
    <t>Teléfono</t>
  </si>
  <si>
    <t>Email</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</si>
  <si>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</si>
  <si>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</si>
  <si>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</si>
  <si>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 xml:space="preserve">VLE </t>
  </si>
  <si>
    <t>Sin R</t>
  </si>
  <si>
    <t>otras R</t>
  </si>
  <si>
    <t>Entrada (kg de COVs)</t>
  </si>
  <si>
    <t>Consumo (kg de COVs)</t>
  </si>
  <si>
    <t>Emisiones difusas (F) (Kg COVs)</t>
  </si>
  <si>
    <t>Emisiones difusas (F)/ entrada</t>
  </si>
  <si>
    <t>Emisiones totales (kg de COVs)</t>
  </si>
  <si>
    <t>En I1 deben incluirse también los compuestos que contengan COVs utilizados como disolventes utilizados en la limpieza de las máquinas</t>
  </si>
  <si>
    <t>Registro</t>
  </si>
  <si>
    <t>Actividad</t>
  </si>
  <si>
    <t>kg de COVs</t>
  </si>
  <si>
    <t xml:space="preserve">Focos que emiten compuestos orgánicos volátiles que no tengan asignada ninguna de las frases de riesgo de las indicadas en el  Art. 5 </t>
  </si>
  <si>
    <r>
      <t xml:space="preserve">Concentración </t>
    </r>
    <r>
      <rPr>
        <b/>
        <sz val="14"/>
        <rFont val="Comic Sans MS"/>
        <family val="4"/>
      </rPr>
      <t>COV</t>
    </r>
    <r>
      <rPr>
        <b/>
        <sz val="8"/>
        <rFont val="Comic Sans MS"/>
        <family val="4"/>
      </rPr>
      <t>(mg /Nm3)</t>
    </r>
  </si>
  <si>
    <r>
      <t xml:space="preserve">Concentración </t>
    </r>
    <r>
      <rPr>
        <b/>
        <sz val="14"/>
        <rFont val="Comic Sans MS"/>
        <family val="4"/>
      </rPr>
      <t xml:space="preserve">COT </t>
    </r>
    <r>
      <rPr>
        <b/>
        <sz val="8"/>
        <rFont val="Comic Sans MS"/>
        <family val="4"/>
      </rPr>
      <t>(mg /Nm3)</t>
    </r>
  </si>
  <si>
    <t>Número de Identificación Medioambiental (NIMA)</t>
  </si>
  <si>
    <t>SÍ</t>
  </si>
  <si>
    <t>NO</t>
  </si>
  <si>
    <t xml:space="preserve">COVs perdidos por reacciones químicas o físicas </t>
  </si>
  <si>
    <t>Disolvente contenido en productos de venta</t>
  </si>
  <si>
    <t xml:space="preserve">Disolventes utilizados como materia prima </t>
  </si>
  <si>
    <t>albaranes o facturas de venta de productos fabricados que contienen COVs (en su caso)</t>
  </si>
  <si>
    <t>Inventario Inicial (kg)</t>
  </si>
  <si>
    <t>Inventario final(kg)</t>
  </si>
  <si>
    <t>Compras (kg)</t>
  </si>
  <si>
    <t>compuesto COV contenido</t>
  </si>
  <si>
    <t>Cantidad de COV (kg)</t>
  </si>
  <si>
    <t>Ventas (kg)</t>
  </si>
  <si>
    <t>Firma y sello:</t>
  </si>
  <si>
    <t>Observaciones:</t>
  </si>
  <si>
    <t>En el caso de necesitar más filas de las previstas en alguno de los apartados de las hojas I1, O1,O6, O7, añadirlas y ampliar el rango de las fórmulas correspondientes a las casillas en blanco arrastrando</t>
  </si>
  <si>
    <t>R40 R68 halogenado</t>
  </si>
  <si>
    <r>
      <rPr>
        <b/>
        <sz val="14"/>
        <color indexed="56"/>
        <rFont val="Comic Sans MS"/>
        <family val="4"/>
      </rPr>
      <t xml:space="preserve">COVs o su cantidad en preparados adquiridos que tienen asignada las frases de riesgo </t>
    </r>
    <r>
      <rPr>
        <b/>
        <sz val="14"/>
        <color indexed="10"/>
        <rFont val="Comic Sans MS"/>
        <family val="4"/>
      </rPr>
      <t xml:space="preserve"> R45, R46, R49, R60 o R61 </t>
    </r>
    <r>
      <rPr>
        <b/>
        <sz val="14"/>
        <rFont val="Comic Sans MS"/>
        <family val="4"/>
      </rPr>
      <t xml:space="preserve">o indicaciones de peligro </t>
    </r>
    <r>
      <rPr>
        <b/>
        <sz val="14"/>
        <color indexed="10"/>
        <rFont val="Comic Sans MS"/>
        <family val="4"/>
      </rPr>
      <t xml:space="preserve">H340, H350, H350i, H360D </t>
    </r>
    <r>
      <rPr>
        <b/>
        <sz val="14"/>
        <color indexed="10"/>
        <rFont val="Comic Sans MS"/>
        <family val="4"/>
      </rPr>
      <t>o</t>
    </r>
    <r>
      <rPr>
        <b/>
        <sz val="14"/>
        <rFont val="Comic Sans MS"/>
        <family val="4"/>
      </rPr>
      <t xml:space="preserve"> </t>
    </r>
    <r>
      <rPr>
        <b/>
        <sz val="14"/>
        <color indexed="10"/>
        <rFont val="Comic Sans MS"/>
        <family val="4"/>
      </rPr>
      <t>H360F</t>
    </r>
  </si>
  <si>
    <r>
      <rPr>
        <b/>
        <sz val="14"/>
        <color indexed="56"/>
        <rFont val="Comic Sans MS"/>
        <family val="4"/>
      </rPr>
      <t>COVs halogenados o su cantidad en preparados adquiridos que tienen asignada las frases de riesgo</t>
    </r>
    <r>
      <rPr>
        <b/>
        <sz val="14"/>
        <color indexed="10"/>
        <rFont val="Comic Sans MS"/>
        <family val="4"/>
      </rPr>
      <t xml:space="preserve"> R40 o R60  </t>
    </r>
    <r>
      <rPr>
        <b/>
        <sz val="14"/>
        <rFont val="Comic Sans MS"/>
        <family val="4"/>
      </rPr>
      <t xml:space="preserve">o indicaciones de peligro </t>
    </r>
    <r>
      <rPr>
        <b/>
        <sz val="14"/>
        <color indexed="10"/>
        <rFont val="Comic Sans MS"/>
        <family val="4"/>
      </rPr>
      <t xml:space="preserve">H341 o H351 </t>
    </r>
  </si>
  <si>
    <t>Focos que emitan COVs halogenados que tienen asignada las frases de riesgo R40 o R68 o indicaciones de peligro H341 o H351</t>
  </si>
  <si>
    <t>Ei: Inventario Inicial (kg)</t>
  </si>
  <si>
    <t>Ei:Inventario final (kg)</t>
  </si>
  <si>
    <t xml:space="preserve">kg COVs </t>
  </si>
  <si>
    <t>( Ef-Ei+ventas)*%COV</t>
  </si>
  <si>
    <t>cantidad retirada (kg)</t>
  </si>
  <si>
    <t>(cantidad retirada *% COV)</t>
  </si>
  <si>
    <t>Focos que emitan COVs que tienen asignada la frase de riesgo R45, R46, R49, R60 o R61 o indicación de peligro H340, H350, H350i, H360D o H360F</t>
  </si>
  <si>
    <t>El archivo cumplimentado debe presentarse en formato digital y en formato papel, con la última página firmada.</t>
  </si>
  <si>
    <t>Un plan de gestión de disolventes es un balance de masa en el que se tienen en cuenta todas las entradas y salidas de disolventes de una instalación durante un periodo determinado</t>
  </si>
  <si>
    <t>Antes de cada 28 de febrero (o cuando el órgano competente lo solicite) deberá presentarse con los datos correspondientes al año anterior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</si>
</sst>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94">
    <font>
      <sz val="10"/>
      <name val="Comic Sans MS"/>
      <family val="4"/>
    </font>
    <font>
      <sz val="11"/>
      <color indexed="8"/>
      <name val="Calibri"/>
      <family val="2"/>
    </font>
    <font>
      <sz val="10"/>
      <name val="Arial"/>
      <family val="2"/>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9"/>
      <name val="Tahoma"/>
      <family val="2"/>
    </font>
    <font>
      <sz val="11"/>
      <name val="Tahoma"/>
      <family val="2"/>
    </font>
    <font>
      <b/>
      <sz val="16"/>
      <name val="Comic Sans MS"/>
      <family val="4"/>
    </font>
    <font>
      <b/>
      <sz val="14"/>
      <color indexed="10"/>
      <name val="Comic Sans MS"/>
      <family val="4"/>
    </font>
    <font>
      <b/>
      <sz val="14"/>
      <color indexed="56"/>
      <name val="Comic Sans MS"/>
      <family val="4"/>
    </font>
    <font>
      <b/>
      <sz val="11"/>
      <name val="Tahoma"/>
      <family val="2"/>
    </font>
    <font>
      <sz val="14"/>
      <name val="Comic Sans MS"/>
      <family val="4"/>
    </font>
    <font>
      <b/>
      <i/>
      <sz val="12"/>
      <name val="Comic Sans MS"/>
      <family val="4"/>
    </font>
    <font>
      <sz val="12"/>
      <color indexed="18"/>
      <name val="COMIC"/>
      <family val="0"/>
    </font>
    <font>
      <b/>
      <sz val="13"/>
      <name val="Comic Sans MS"/>
      <family val="4"/>
    </font>
    <font>
      <sz val="12"/>
      <name val="Tahoma"/>
      <family val="2"/>
    </font>
    <font>
      <b/>
      <sz val="20"/>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sz val="7"/>
      <color indexed="18"/>
      <name val="COMIC"/>
      <family val="0"/>
    </font>
    <font>
      <sz val="10"/>
      <color indexed="18"/>
      <name val="COMIC"/>
      <family val="0"/>
    </font>
    <font>
      <b/>
      <sz val="12"/>
      <color indexed="60"/>
      <name val="Comic Sans MS"/>
      <family val="4"/>
    </font>
    <font>
      <b/>
      <sz val="14"/>
      <color indexed="60"/>
      <name val="Comic Sans MS"/>
      <family val="4"/>
    </font>
    <font>
      <b/>
      <sz val="10"/>
      <color indexed="60"/>
      <name val="Comic Sans MS"/>
      <family val="4"/>
    </font>
    <font>
      <b/>
      <sz val="18"/>
      <color indexed="60"/>
      <name val="Comic Sans MS"/>
      <family val="4"/>
    </font>
    <font>
      <b/>
      <sz val="2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2"/>
      <color rgb="FFC00000"/>
      <name val="Comic Sans MS"/>
      <family val="4"/>
    </font>
    <font>
      <b/>
      <sz val="14"/>
      <color rgb="FFC00000"/>
      <name val="Comic Sans MS"/>
      <family val="4"/>
    </font>
    <font>
      <b/>
      <sz val="10"/>
      <color rgb="FFC00000"/>
      <name val="Comic Sans MS"/>
      <family val="4"/>
    </font>
    <font>
      <b/>
      <sz val="18"/>
      <color rgb="FFC00000"/>
      <name val="Comic Sans MS"/>
      <family val="4"/>
    </font>
    <font>
      <b/>
      <sz val="22"/>
      <color rgb="FFC00000"/>
      <name val="Comic Sans MS"/>
      <family val="4"/>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indexed="4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style="medium"/>
    </border>
    <border>
      <left style="medium"/>
      <right/>
      <top style="medium"/>
      <bottom style="medium"/>
    </border>
    <border>
      <left style="thin"/>
      <right/>
      <top/>
      <bottom style="thin"/>
    </border>
    <border>
      <left/>
      <right/>
      <top/>
      <bottom style="thin"/>
    </border>
    <border>
      <left/>
      <right style="thin"/>
      <top/>
      <bottom style="thin"/>
    </border>
    <border>
      <left style="medium"/>
      <right style="medium"/>
      <top style="medium"/>
      <bottom/>
    </border>
    <border>
      <left style="thin"/>
      <right style="thin"/>
      <top style="thin"/>
      <bottom style="thin"/>
    </border>
    <border>
      <left style="thin"/>
      <right style="thin"/>
      <top/>
      <bottom style="thin"/>
    </border>
    <border>
      <left style="medium"/>
      <right style="thin"/>
      <top/>
      <bottom style="medium"/>
    </border>
    <border>
      <left/>
      <right style="thin"/>
      <top/>
      <bottom style="medium"/>
    </border>
    <border>
      <left style="thin"/>
      <right style="thin"/>
      <top/>
      <bottom style="medium"/>
    </border>
    <border>
      <left style="thin"/>
      <right/>
      <top/>
      <bottom style="medium"/>
    </border>
    <border>
      <left/>
      <right style="medium"/>
      <top style="medium"/>
      <bottom style="medium"/>
    </border>
    <border>
      <left style="thin"/>
      <right/>
      <top/>
      <bottom/>
    </border>
    <border>
      <left/>
      <right/>
      <top style="medium"/>
      <bottom style="medium"/>
    </border>
    <border>
      <left style="medium"/>
      <right style="medium"/>
      <top/>
      <bottom style="medium"/>
    </border>
    <border>
      <left style="thin"/>
      <right style="medium"/>
      <top style="medium"/>
      <bottom/>
    </border>
    <border>
      <left style="thin"/>
      <right style="medium"/>
      <top/>
      <bottom style="medium"/>
    </border>
    <border>
      <left/>
      <right/>
      <top/>
      <bottom style="double"/>
    </border>
    <border>
      <left style="thin"/>
      <right style="thin"/>
      <top style="thin"/>
      <bottom/>
    </border>
    <border>
      <left/>
      <right/>
      <top style="thin"/>
      <bottom/>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style="double"/>
    </border>
    <border>
      <left style="medium"/>
      <right style="medium"/>
      <top/>
      <bottom style="double"/>
    </border>
    <border>
      <left/>
      <right style="thin"/>
      <top/>
      <bottom/>
    </border>
    <border>
      <left style="thin"/>
      <right/>
      <top style="medium"/>
      <bottom style="medium"/>
    </border>
    <border>
      <left/>
      <right style="thin"/>
      <top style="medium"/>
      <bottom style="medium"/>
    </border>
    <border>
      <left/>
      <right/>
      <top style="thin"/>
      <bottom style="thin"/>
    </border>
    <border>
      <left style="thin">
        <color indexed="8"/>
      </left>
      <right style="thin">
        <color indexed="8"/>
      </right>
      <top>
        <color indexed="63"/>
      </top>
      <bottom style="thin">
        <color indexed="8"/>
      </bottom>
    </border>
    <border>
      <left style="thin"/>
      <right/>
      <top style="thin"/>
      <bottom style="medium"/>
    </border>
    <border>
      <left/>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top style="thin"/>
      <bottom style="double"/>
    </border>
    <border>
      <left/>
      <right style="thin"/>
      <top style="thin"/>
      <bottom style="double"/>
    </border>
    <border>
      <left style="thin"/>
      <right style="thin"/>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164" fontId="0" fillId="0" borderId="0" applyFon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12" fillId="0" borderId="0">
      <alignment/>
      <protection/>
    </xf>
    <xf numFmtId="0" fontId="12" fillId="0" borderId="0">
      <alignment/>
      <protection/>
    </xf>
    <xf numFmtId="0" fontId="0" fillId="32" borderId="4" applyNumberFormat="0" applyFont="0" applyAlignment="0" applyProtection="0"/>
    <xf numFmtId="9" fontId="2"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42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0" xfId="0" applyFont="1" applyBorder="1" applyAlignment="1">
      <alignment/>
    </xf>
    <xf numFmtId="0" fontId="4" fillId="33" borderId="0" xfId="0" applyFont="1" applyFill="1" applyAlignment="1">
      <alignment/>
    </xf>
    <xf numFmtId="0" fontId="3" fillId="0" borderId="0" xfId="0" applyFont="1" applyAlignment="1">
      <alignment/>
    </xf>
    <xf numFmtId="0" fontId="0" fillId="34" borderId="14" xfId="0" applyFill="1" applyBorder="1" applyAlignment="1">
      <alignment/>
    </xf>
    <xf numFmtId="0" fontId="4" fillId="35" borderId="0" xfId="0" applyFont="1" applyFill="1" applyAlignment="1">
      <alignment/>
    </xf>
    <xf numFmtId="0" fontId="0" fillId="35" borderId="0" xfId="0" applyFill="1" applyAlignment="1">
      <alignment/>
    </xf>
    <xf numFmtId="0" fontId="8" fillId="35" borderId="0" xfId="0" applyFont="1" applyFill="1" applyAlignment="1">
      <alignment/>
    </xf>
    <xf numFmtId="0" fontId="0" fillId="0" borderId="18" xfId="0" applyBorder="1" applyAlignment="1">
      <alignment/>
    </xf>
    <xf numFmtId="0" fontId="81" fillId="0" borderId="0" xfId="0" applyFont="1" applyAlignment="1">
      <alignment/>
    </xf>
    <xf numFmtId="0" fontId="11" fillId="0" borderId="0" xfId="0" applyFont="1" applyAlignment="1">
      <alignment horizontal="justify"/>
    </xf>
    <xf numFmtId="0" fontId="82" fillId="0" borderId="0" xfId="0" applyFont="1" applyAlignment="1">
      <alignment horizontal="left" indent="1"/>
    </xf>
    <xf numFmtId="0" fontId="81" fillId="0" borderId="0" xfId="0" applyFont="1" applyAlignment="1">
      <alignment horizontal="center"/>
    </xf>
    <xf numFmtId="0" fontId="0" fillId="36" borderId="0" xfId="0" applyFill="1" applyBorder="1" applyAlignment="1">
      <alignment/>
    </xf>
    <xf numFmtId="0" fontId="3" fillId="36" borderId="0" xfId="0" applyFont="1" applyFill="1" applyBorder="1" applyAlignment="1">
      <alignment/>
    </xf>
    <xf numFmtId="4" fontId="13" fillId="36" borderId="0" xfId="53" applyNumberFormat="1" applyFont="1" applyFill="1" applyBorder="1" applyAlignment="1">
      <alignment horizontal="center" textRotation="90" wrapText="1"/>
      <protection/>
    </xf>
    <xf numFmtId="2" fontId="13" fillId="36" borderId="0" xfId="53" applyNumberFormat="1" applyFont="1" applyFill="1" applyBorder="1" applyAlignment="1">
      <alignment horizontal="center" textRotation="90" wrapText="1"/>
      <protection/>
    </xf>
    <xf numFmtId="165" fontId="13" fillId="36" borderId="0" xfId="53" applyNumberFormat="1" applyFont="1" applyFill="1" applyBorder="1" applyAlignment="1">
      <alignment horizontal="center" textRotation="90" wrapText="1"/>
      <protection/>
    </xf>
    <xf numFmtId="0" fontId="7" fillId="36" borderId="0" xfId="0" applyFont="1" applyFill="1" applyBorder="1" applyAlignment="1">
      <alignment/>
    </xf>
    <xf numFmtId="0" fontId="83" fillId="0" borderId="0" xfId="0" applyFont="1" applyBorder="1" applyAlignment="1">
      <alignment/>
    </xf>
    <xf numFmtId="0" fontId="3" fillId="0" borderId="0" xfId="0" applyFont="1" applyBorder="1" applyAlignment="1">
      <alignment horizontal="center" vertical="center" wrapText="1"/>
    </xf>
    <xf numFmtId="0" fontId="3" fillId="36" borderId="0" xfId="0" applyFont="1" applyFill="1" applyBorder="1" applyAlignment="1">
      <alignment horizontal="center"/>
    </xf>
    <xf numFmtId="0" fontId="7" fillId="37" borderId="19" xfId="0" applyFont="1" applyFill="1" applyBorder="1" applyAlignment="1">
      <alignment horizontal="center"/>
    </xf>
    <xf numFmtId="0" fontId="3" fillId="36" borderId="0" xfId="0" applyFont="1" applyFill="1" applyBorder="1" applyAlignment="1">
      <alignment horizontal="center" wrapText="1"/>
    </xf>
    <xf numFmtId="0" fontId="3" fillId="36" borderId="0" xfId="0" applyFont="1" applyFill="1" applyBorder="1" applyAlignment="1">
      <alignment horizontal="center" vertical="center" wrapText="1"/>
    </xf>
    <xf numFmtId="0" fontId="3" fillId="36" borderId="0" xfId="0" applyFont="1" applyFill="1" applyBorder="1" applyAlignment="1">
      <alignment horizontal="center" vertical="center"/>
    </xf>
    <xf numFmtId="0" fontId="3" fillId="36" borderId="0" xfId="0" applyFont="1" applyFill="1"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6" borderId="0" xfId="0" applyFont="1" applyFill="1" applyBorder="1" applyAlignment="1">
      <alignment/>
    </xf>
    <xf numFmtId="0" fontId="0" fillId="37" borderId="23" xfId="0" applyFill="1" applyBorder="1" applyAlignment="1">
      <alignment/>
    </xf>
    <xf numFmtId="0" fontId="0" fillId="36" borderId="0" xfId="0" applyFill="1" applyAlignment="1">
      <alignment/>
    </xf>
    <xf numFmtId="0" fontId="16" fillId="0" borderId="0" xfId="0" applyFont="1" applyAlignment="1">
      <alignment horizontal="left" wrapText="1"/>
    </xf>
    <xf numFmtId="0" fontId="3" fillId="35" borderId="24" xfId="0" applyFont="1" applyFill="1" applyBorder="1" applyAlignment="1">
      <alignment/>
    </xf>
    <xf numFmtId="0" fontId="0" fillId="35" borderId="25" xfId="0" applyFill="1" applyBorder="1" applyAlignment="1">
      <alignment/>
    </xf>
    <xf numFmtId="0" fontId="0" fillId="35" borderId="24" xfId="0" applyFill="1" applyBorder="1" applyAlignment="1">
      <alignment horizontal="center" vertical="center"/>
    </xf>
    <xf numFmtId="0" fontId="0" fillId="35" borderId="24" xfId="0" applyFill="1" applyBorder="1" applyAlignment="1">
      <alignment/>
    </xf>
    <xf numFmtId="0" fontId="3" fillId="36" borderId="10" xfId="0" applyFont="1" applyFill="1" applyBorder="1" applyAlignment="1">
      <alignment/>
    </xf>
    <xf numFmtId="0" fontId="10" fillId="36" borderId="0" xfId="0" applyFont="1" applyFill="1" applyBorder="1" applyAlignment="1">
      <alignment/>
    </xf>
    <xf numFmtId="0" fontId="84" fillId="36" borderId="0" xfId="0" applyFont="1" applyFill="1" applyBorder="1" applyAlignment="1">
      <alignment vertical="center"/>
    </xf>
    <xf numFmtId="0" fontId="85" fillId="36" borderId="0" xfId="0" applyFont="1" applyFill="1" applyBorder="1" applyAlignment="1">
      <alignment horizontal="center" vertical="center" wrapText="1"/>
    </xf>
    <xf numFmtId="0" fontId="85" fillId="36" borderId="0" xfId="0" applyFont="1" applyFill="1" applyBorder="1" applyAlignment="1">
      <alignment horizontal="center" vertical="center" wrapText="1"/>
    </xf>
    <xf numFmtId="0" fontId="18" fillId="0" borderId="0" xfId="0" applyFont="1" applyAlignment="1">
      <alignment/>
    </xf>
    <xf numFmtId="0" fontId="84" fillId="36" borderId="0" xfId="0" applyFont="1" applyFill="1" applyBorder="1" applyAlignment="1">
      <alignment horizontal="center" vertical="center"/>
    </xf>
    <xf numFmtId="4" fontId="0" fillId="36" borderId="21" xfId="0" applyNumberFormat="1" applyFill="1" applyBorder="1" applyAlignment="1">
      <alignment horizontal="center" vertical="center"/>
    </xf>
    <xf numFmtId="0" fontId="0" fillId="37" borderId="26" xfId="0"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3" fillId="37" borderId="29" xfId="0" applyFont="1" applyFill="1" applyBorder="1" applyAlignment="1">
      <alignment horizontal="center" vertical="center"/>
    </xf>
    <xf numFmtId="0" fontId="9" fillId="37" borderId="30" xfId="0" applyFont="1" applyFill="1" applyBorder="1" applyAlignment="1">
      <alignment horizontal="center" vertical="center"/>
    </xf>
    <xf numFmtId="0" fontId="84" fillId="36" borderId="0" xfId="0" applyFont="1" applyFill="1" applyBorder="1" applyAlignment="1">
      <alignment/>
    </xf>
    <xf numFmtId="0" fontId="18" fillId="36" borderId="0" xfId="0" applyFont="1" applyFill="1" applyBorder="1" applyAlignment="1">
      <alignment/>
    </xf>
    <xf numFmtId="0" fontId="10" fillId="36" borderId="0" xfId="0" applyFont="1" applyFill="1" applyBorder="1" applyAlignment="1">
      <alignment horizontal="center" wrapText="1"/>
    </xf>
    <xf numFmtId="4" fontId="19" fillId="36" borderId="0" xfId="53" applyNumberFormat="1" applyFont="1" applyFill="1" applyBorder="1" applyAlignment="1">
      <alignment horizontal="center" textRotation="90" wrapText="1"/>
      <protection/>
    </xf>
    <xf numFmtId="0" fontId="10" fillId="0" borderId="0" xfId="0" applyFont="1" applyAlignment="1">
      <alignment/>
    </xf>
    <xf numFmtId="0" fontId="85" fillId="36" borderId="10" xfId="0" applyFont="1" applyFill="1" applyBorder="1" applyAlignment="1">
      <alignment vertical="center" wrapText="1"/>
    </xf>
    <xf numFmtId="0" fontId="83" fillId="0" borderId="10" xfId="0" applyFont="1" applyBorder="1" applyAlignment="1">
      <alignment/>
    </xf>
    <xf numFmtId="0" fontId="13" fillId="35" borderId="24" xfId="52" applyFont="1" applyFill="1" applyBorder="1" applyAlignment="1">
      <alignment horizontal="left" wrapText="1"/>
      <protection/>
    </xf>
    <xf numFmtId="0" fontId="21" fillId="35" borderId="24" xfId="0" applyNumberFormat="1" applyFont="1" applyFill="1" applyBorder="1" applyAlignment="1" quotePrefix="1">
      <alignment horizontal="right" wrapText="1"/>
    </xf>
    <xf numFmtId="0" fontId="21" fillId="35" borderId="24" xfId="0" applyFont="1" applyFill="1" applyBorder="1" applyAlignment="1">
      <alignment wrapText="1"/>
    </xf>
    <xf numFmtId="10" fontId="20" fillId="35" borderId="24" xfId="55" applyNumberFormat="1" applyFont="1" applyFill="1" applyBorder="1" applyAlignment="1">
      <alignment horizontal="center" wrapText="1"/>
    </xf>
    <xf numFmtId="14" fontId="0" fillId="35" borderId="24" xfId="0" applyNumberFormat="1" applyFill="1" applyBorder="1" applyAlignment="1">
      <alignment/>
    </xf>
    <xf numFmtId="9" fontId="13" fillId="35" borderId="24" xfId="55" applyFont="1" applyFill="1" applyBorder="1" applyAlignment="1">
      <alignment horizontal="center" wrapText="1"/>
    </xf>
    <xf numFmtId="9" fontId="0" fillId="35" borderId="24" xfId="55" applyFont="1" applyFill="1" applyBorder="1" applyAlignment="1">
      <alignment/>
    </xf>
    <xf numFmtId="0" fontId="22" fillId="0" borderId="0" xfId="0" applyFont="1" applyAlignment="1">
      <alignment horizontal="justify"/>
    </xf>
    <xf numFmtId="0" fontId="23" fillId="0" borderId="0" xfId="0" applyFont="1" applyAlignment="1">
      <alignment horizontal="justify"/>
    </xf>
    <xf numFmtId="0" fontId="85" fillId="36" borderId="0" xfId="0" applyFont="1" applyFill="1" applyBorder="1" applyAlignment="1">
      <alignment horizontal="center" vertical="center" wrapText="1"/>
    </xf>
    <xf numFmtId="9" fontId="0" fillId="35" borderId="24" xfId="55" applyFont="1" applyFill="1" applyBorder="1" applyAlignment="1">
      <alignment/>
    </xf>
    <xf numFmtId="9" fontId="0" fillId="35" borderId="24" xfId="55" applyFont="1" applyFill="1" applyBorder="1" applyAlignment="1">
      <alignment horizontal="center" vertical="center"/>
    </xf>
    <xf numFmtId="0" fontId="0" fillId="0" borderId="0" xfId="0" applyFont="1" applyAlignment="1">
      <alignment/>
    </xf>
    <xf numFmtId="9" fontId="0" fillId="35" borderId="25" xfId="55" applyFont="1" applyFill="1" applyBorder="1" applyAlignment="1">
      <alignment/>
    </xf>
    <xf numFmtId="9" fontId="13" fillId="35" borderId="25" xfId="55" applyFont="1" applyFill="1" applyBorder="1" applyAlignment="1">
      <alignment horizontal="center" wrapText="1"/>
    </xf>
    <xf numFmtId="0" fontId="18" fillId="0" borderId="0" xfId="0" applyFont="1" applyBorder="1" applyAlignment="1">
      <alignment horizontal="center" vertical="center"/>
    </xf>
    <xf numFmtId="0" fontId="10" fillId="37" borderId="18" xfId="0" applyFont="1" applyFill="1" applyBorder="1" applyAlignment="1">
      <alignment horizontal="center" vertical="center"/>
    </xf>
    <xf numFmtId="0" fontId="17" fillId="36" borderId="0" xfId="0" applyFont="1" applyFill="1" applyBorder="1" applyAlignment="1">
      <alignment/>
    </xf>
    <xf numFmtId="0" fontId="10" fillId="37" borderId="18" xfId="0" applyFont="1" applyFill="1" applyBorder="1" applyAlignment="1">
      <alignment horizontal="center"/>
    </xf>
    <xf numFmtId="0" fontId="18" fillId="0" borderId="0" xfId="0" applyFont="1" applyAlignment="1">
      <alignment horizontal="center"/>
    </xf>
    <xf numFmtId="0" fontId="17" fillId="36" borderId="0" xfId="0" applyFont="1" applyFill="1" applyBorder="1" applyAlignment="1">
      <alignment horizontal="left" vertical="center" wrapText="1"/>
    </xf>
    <xf numFmtId="0" fontId="15" fillId="0" borderId="0" xfId="0" applyFont="1" applyAlignment="1">
      <alignment/>
    </xf>
    <xf numFmtId="0" fontId="86" fillId="0" borderId="0" xfId="0" applyFont="1" applyAlignment="1">
      <alignment vertical="center"/>
    </xf>
    <xf numFmtId="0" fontId="86" fillId="0" borderId="0" xfId="0" applyFont="1" applyAlignment="1">
      <alignment horizontal="right" vertical="center" wrapText="1"/>
    </xf>
    <xf numFmtId="0" fontId="87" fillId="0" borderId="0" xfId="0" applyFont="1" applyAlignment="1">
      <alignment horizontal="left" vertical="center"/>
    </xf>
    <xf numFmtId="0" fontId="88" fillId="0" borderId="0" xfId="0" applyFont="1" applyAlignment="1">
      <alignment vertical="center"/>
    </xf>
    <xf numFmtId="4" fontId="0" fillId="36" borderId="24" xfId="0" applyNumberFormat="1" applyFill="1" applyBorder="1" applyAlignment="1">
      <alignment horizontal="center" vertical="center"/>
    </xf>
    <xf numFmtId="0" fontId="30" fillId="0" borderId="0" xfId="0" applyFont="1" applyAlignment="1">
      <alignment/>
    </xf>
    <xf numFmtId="0" fontId="17" fillId="0" borderId="0" xfId="0" applyFont="1" applyAlignment="1">
      <alignment/>
    </xf>
    <xf numFmtId="3" fontId="15" fillId="36" borderId="24" xfId="0" applyNumberFormat="1" applyFont="1" applyFill="1" applyBorder="1" applyAlignment="1">
      <alignment/>
    </xf>
    <xf numFmtId="3" fontId="15" fillId="36" borderId="0" xfId="0" applyNumberFormat="1" applyFont="1" applyFill="1" applyBorder="1" applyAlignment="1">
      <alignment/>
    </xf>
    <xf numFmtId="0" fontId="15" fillId="36" borderId="0" xfId="0" applyFont="1" applyFill="1" applyBorder="1" applyAlignment="1">
      <alignment/>
    </xf>
    <xf numFmtId="4" fontId="15" fillId="36" borderId="0" xfId="0" applyNumberFormat="1" applyFont="1" applyFill="1" applyBorder="1" applyAlignment="1">
      <alignment/>
    </xf>
    <xf numFmtId="0" fontId="15" fillId="36" borderId="0" xfId="0" applyFont="1" applyFill="1" applyAlignment="1">
      <alignment/>
    </xf>
    <xf numFmtId="0" fontId="15" fillId="0" borderId="0" xfId="0" applyFont="1" applyBorder="1" applyAlignment="1">
      <alignment/>
    </xf>
    <xf numFmtId="0" fontId="15" fillId="0" borderId="10" xfId="0" applyFont="1" applyBorder="1" applyAlignment="1">
      <alignment/>
    </xf>
    <xf numFmtId="0" fontId="7" fillId="0" borderId="0" xfId="0" applyFont="1" applyBorder="1" applyAlignment="1">
      <alignment horizontal="left" vertical="top" wrapText="1"/>
    </xf>
    <xf numFmtId="0" fontId="15" fillId="36" borderId="10" xfId="0" applyFont="1" applyFill="1" applyBorder="1" applyAlignment="1">
      <alignment/>
    </xf>
    <xf numFmtId="0" fontId="15" fillId="0" borderId="31" xfId="0" applyFont="1" applyBorder="1" applyAlignment="1">
      <alignment/>
    </xf>
    <xf numFmtId="0" fontId="86" fillId="0" borderId="0" xfId="0" applyFont="1" applyAlignment="1">
      <alignment horizontal="left" vertical="center"/>
    </xf>
    <xf numFmtId="0" fontId="7" fillId="0" borderId="0" xfId="0" applyFont="1" applyBorder="1" applyAlignment="1">
      <alignment/>
    </xf>
    <xf numFmtId="0" fontId="14" fillId="37" borderId="32" xfId="0" applyFont="1" applyFill="1" applyBorder="1" applyAlignment="1">
      <alignment horizontal="left" vertical="center"/>
    </xf>
    <xf numFmtId="0" fontId="10" fillId="36" borderId="0" xfId="0" applyFont="1" applyFill="1" applyBorder="1" applyAlignment="1">
      <alignment horizontal="center"/>
    </xf>
    <xf numFmtId="0" fontId="7" fillId="36" borderId="0" xfId="0" applyFont="1" applyFill="1" applyBorder="1" applyAlignment="1">
      <alignment horizontal="center" vertical="center"/>
    </xf>
    <xf numFmtId="0" fontId="3" fillId="35" borderId="25" xfId="0" applyFont="1" applyFill="1" applyBorder="1" applyAlignment="1">
      <alignment/>
    </xf>
    <xf numFmtId="0" fontId="0" fillId="36" borderId="25" xfId="0" applyFill="1" applyBorder="1" applyAlignment="1">
      <alignment/>
    </xf>
    <xf numFmtId="0" fontId="0" fillId="35" borderId="25" xfId="0" applyFill="1" applyBorder="1" applyAlignment="1">
      <alignment horizontal="center" vertical="center"/>
    </xf>
    <xf numFmtId="3" fontId="18" fillId="36" borderId="0" xfId="0" applyNumberFormat="1" applyFont="1" applyFill="1" applyBorder="1" applyAlignment="1">
      <alignment/>
    </xf>
    <xf numFmtId="0" fontId="14" fillId="37" borderId="32" xfId="0" applyFont="1" applyFill="1" applyBorder="1" applyAlignment="1">
      <alignment horizontal="left" vertical="center"/>
    </xf>
    <xf numFmtId="3" fontId="0" fillId="36" borderId="25" xfId="0" applyNumberFormat="1" applyFill="1" applyBorder="1" applyAlignment="1">
      <alignment/>
    </xf>
    <xf numFmtId="4" fontId="0" fillId="36" borderId="25" xfId="0" applyNumberFormat="1" applyFill="1" applyBorder="1" applyAlignment="1">
      <alignment horizontal="center" vertical="center"/>
    </xf>
    <xf numFmtId="0" fontId="85" fillId="0" borderId="0" xfId="0" applyFont="1" applyBorder="1" applyAlignment="1">
      <alignment wrapText="1"/>
    </xf>
    <xf numFmtId="0" fontId="3" fillId="37" borderId="23"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7" fillId="37" borderId="18" xfId="0" applyFont="1" applyFill="1" applyBorder="1" applyAlignment="1">
      <alignment horizontal="center"/>
    </xf>
    <xf numFmtId="3" fontId="15" fillId="38" borderId="18" xfId="0" applyNumberFormat="1" applyFont="1" applyFill="1" applyBorder="1" applyAlignment="1">
      <alignment/>
    </xf>
    <xf numFmtId="0" fontId="3" fillId="37" borderId="33" xfId="0" applyFont="1" applyFill="1" applyBorder="1" applyAlignment="1">
      <alignment/>
    </xf>
    <xf numFmtId="0" fontId="15" fillId="36" borderId="0" xfId="0" applyFont="1" applyFill="1" applyBorder="1" applyAlignment="1">
      <alignment wrapText="1"/>
    </xf>
    <xf numFmtId="0" fontId="0" fillId="0" borderId="36" xfId="0" applyBorder="1" applyAlignment="1">
      <alignment/>
    </xf>
    <xf numFmtId="0" fontId="17" fillId="36" borderId="0" xfId="0" applyFont="1" applyFill="1" applyBorder="1" applyAlignment="1">
      <alignment vertical="center" wrapText="1"/>
    </xf>
    <xf numFmtId="0" fontId="89" fillId="0" borderId="0" xfId="0" applyFont="1" applyAlignment="1">
      <alignment/>
    </xf>
    <xf numFmtId="0" fontId="7" fillId="37" borderId="24" xfId="0" applyFont="1" applyFill="1" applyBorder="1" applyAlignment="1">
      <alignment horizontal="center" vertical="center"/>
    </xf>
    <xf numFmtId="3" fontId="18" fillId="38" borderId="24" xfId="0" applyNumberFormat="1" applyFont="1" applyFill="1" applyBorder="1" applyAlignment="1">
      <alignment/>
    </xf>
    <xf numFmtId="0" fontId="3" fillId="5" borderId="24" xfId="0" applyFont="1" applyFill="1" applyBorder="1" applyAlignment="1">
      <alignment horizontal="center" vertical="center" wrapText="1"/>
    </xf>
    <xf numFmtId="3" fontId="0" fillId="0" borderId="25" xfId="0" applyNumberFormat="1" applyBorder="1" applyAlignment="1">
      <alignment/>
    </xf>
    <xf numFmtId="0" fontId="84" fillId="36" borderId="36" xfId="0" applyFont="1" applyFill="1" applyBorder="1" applyAlignment="1">
      <alignment/>
    </xf>
    <xf numFmtId="0" fontId="0" fillId="0" borderId="36" xfId="0" applyBorder="1" applyAlignment="1">
      <alignment horizontal="center"/>
    </xf>
    <xf numFmtId="0" fontId="7" fillId="36" borderId="0" xfId="0" applyFont="1" applyFill="1" applyBorder="1" applyAlignment="1">
      <alignment horizontal="center"/>
    </xf>
    <xf numFmtId="0" fontId="90" fillId="0" borderId="14" xfId="0" applyFont="1" applyBorder="1" applyAlignment="1">
      <alignment/>
    </xf>
    <xf numFmtId="0" fontId="7" fillId="39" borderId="0" xfId="0" applyFont="1" applyFill="1" applyBorder="1" applyAlignment="1">
      <alignment/>
    </xf>
    <xf numFmtId="0" fontId="15" fillId="0" borderId="15" xfId="0" applyFont="1" applyBorder="1" applyAlignment="1">
      <alignment/>
    </xf>
    <xf numFmtId="0" fontId="7" fillId="36" borderId="0" xfId="0" applyFont="1" applyFill="1" applyBorder="1" applyAlignment="1">
      <alignment vertical="center"/>
    </xf>
    <xf numFmtId="9" fontId="7" fillId="36" borderId="0" xfId="55" applyFont="1" applyFill="1" applyBorder="1" applyAlignment="1">
      <alignment horizontal="left" vertical="center"/>
    </xf>
    <xf numFmtId="0" fontId="30" fillId="36" borderId="0" xfId="0" applyFont="1" applyFill="1" applyBorder="1" applyAlignment="1">
      <alignment/>
    </xf>
    <xf numFmtId="0" fontId="17" fillId="0" borderId="0" xfId="0" applyFont="1" applyBorder="1" applyAlignment="1">
      <alignment/>
    </xf>
    <xf numFmtId="0" fontId="18" fillId="0" borderId="0" xfId="0" applyFont="1" applyAlignment="1">
      <alignment wrapText="1"/>
    </xf>
    <xf numFmtId="0" fontId="17" fillId="0" borderId="0" xfId="0" applyFont="1" applyAlignment="1">
      <alignment horizontal="right" vertical="center"/>
    </xf>
    <xf numFmtId="0" fontId="3" fillId="37" borderId="34"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33" xfId="0"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15" fillId="36" borderId="0" xfId="0" applyFont="1" applyFill="1" applyBorder="1" applyAlignment="1">
      <alignment vertical="top" wrapText="1"/>
    </xf>
    <xf numFmtId="0" fontId="91" fillId="0" borderId="0" xfId="0" applyFont="1" applyAlignment="1">
      <alignment/>
    </xf>
    <xf numFmtId="0" fontId="3" fillId="37" borderId="24" xfId="0" applyFont="1" applyFill="1" applyBorder="1" applyAlignment="1">
      <alignment horizontal="center" wrapText="1"/>
    </xf>
    <xf numFmtId="0" fontId="3" fillId="37" borderId="24" xfId="0" applyFont="1" applyFill="1" applyBorder="1" applyAlignment="1">
      <alignment vertical="center" wrapText="1"/>
    </xf>
    <xf numFmtId="0" fontId="3" fillId="37" borderId="24" xfId="0" applyFont="1" applyFill="1" applyBorder="1" applyAlignment="1">
      <alignment vertical="center"/>
    </xf>
    <xf numFmtId="0" fontId="3" fillId="37" borderId="24" xfId="0" applyFont="1" applyFill="1" applyBorder="1" applyAlignment="1">
      <alignment horizontal="center" vertical="center"/>
    </xf>
    <xf numFmtId="0" fontId="16" fillId="0" borderId="0" xfId="0" applyFont="1" applyAlignment="1">
      <alignment wrapText="1"/>
    </xf>
    <xf numFmtId="0" fontId="10" fillId="0" borderId="0" xfId="0" applyFont="1" applyAlignment="1">
      <alignment wrapText="1"/>
    </xf>
    <xf numFmtId="3" fontId="7" fillId="36" borderId="18" xfId="0" applyNumberFormat="1" applyFont="1" applyFill="1" applyBorder="1" applyAlignment="1">
      <alignment vertical="center"/>
    </xf>
    <xf numFmtId="3" fontId="15" fillId="36" borderId="18" xfId="0" applyNumberFormat="1" applyFont="1" applyFill="1" applyBorder="1" applyAlignment="1">
      <alignment/>
    </xf>
    <xf numFmtId="0" fontId="17" fillId="6" borderId="0" xfId="0" applyFont="1" applyFill="1" applyBorder="1" applyAlignment="1">
      <alignment/>
    </xf>
    <xf numFmtId="0" fontId="0" fillId="6" borderId="0" xfId="0" applyFill="1" applyBorder="1" applyAlignment="1">
      <alignment/>
    </xf>
    <xf numFmtId="0" fontId="0" fillId="6" borderId="0" xfId="0" applyFill="1" applyAlignment="1">
      <alignment/>
    </xf>
    <xf numFmtId="3" fontId="3" fillId="36" borderId="0" xfId="0" applyNumberFormat="1" applyFont="1" applyFill="1" applyBorder="1" applyAlignment="1">
      <alignment/>
    </xf>
    <xf numFmtId="0" fontId="3" fillId="36" borderId="0" xfId="0" applyFont="1" applyFill="1" applyBorder="1" applyAlignment="1">
      <alignment vertical="center" wrapText="1"/>
    </xf>
    <xf numFmtId="3" fontId="3" fillId="36" borderId="24" xfId="0" applyNumberFormat="1" applyFont="1" applyFill="1" applyBorder="1" applyAlignment="1">
      <alignment/>
    </xf>
    <xf numFmtId="0" fontId="17" fillId="6" borderId="0" xfId="0" applyFont="1" applyFill="1" applyBorder="1" applyAlignment="1">
      <alignment vertical="center" wrapText="1"/>
    </xf>
    <xf numFmtId="0" fontId="0" fillId="37" borderId="37" xfId="0" applyFill="1" applyBorder="1" applyAlignment="1">
      <alignment/>
    </xf>
    <xf numFmtId="0" fontId="0" fillId="37" borderId="25" xfId="0" applyFill="1" applyBorder="1" applyAlignment="1">
      <alignment/>
    </xf>
    <xf numFmtId="0" fontId="10" fillId="35" borderId="38" xfId="0" applyFont="1" applyFill="1" applyBorder="1" applyAlignment="1">
      <alignment/>
    </xf>
    <xf numFmtId="0" fontId="18" fillId="0" borderId="24" xfId="0" applyFont="1" applyBorder="1" applyAlignment="1">
      <alignment/>
    </xf>
    <xf numFmtId="0" fontId="31" fillId="0" borderId="0" xfId="0" applyFont="1" applyBorder="1" applyAlignment="1">
      <alignment horizontal="center"/>
    </xf>
    <xf numFmtId="0" fontId="3" fillId="5" borderId="39" xfId="0" applyFont="1" applyFill="1" applyBorder="1" applyAlignment="1">
      <alignment wrapText="1"/>
    </xf>
    <xf numFmtId="0" fontId="3" fillId="5" borderId="40" xfId="0" applyFont="1" applyFill="1" applyBorder="1" applyAlignment="1">
      <alignment wrapText="1"/>
    </xf>
    <xf numFmtId="0" fontId="3" fillId="36" borderId="41" xfId="0" applyFont="1" applyFill="1" applyBorder="1" applyAlignment="1">
      <alignment horizontal="left" wrapText="1"/>
    </xf>
    <xf numFmtId="0" fontId="89" fillId="36" borderId="42" xfId="0" applyFont="1" applyFill="1" applyBorder="1" applyAlignment="1">
      <alignment horizontal="left" vertical="top"/>
    </xf>
    <xf numFmtId="0" fontId="3" fillId="5" borderId="24" xfId="0" applyFont="1" applyFill="1" applyBorder="1" applyAlignment="1">
      <alignment wrapText="1"/>
    </xf>
    <xf numFmtId="3" fontId="0" fillId="0" borderId="24" xfId="0" applyNumberFormat="1" applyBorder="1" applyAlignment="1">
      <alignment/>
    </xf>
    <xf numFmtId="0" fontId="3" fillId="5" borderId="41" xfId="0" applyFont="1" applyFill="1" applyBorder="1" applyAlignment="1">
      <alignment wrapText="1"/>
    </xf>
    <xf numFmtId="3" fontId="0" fillId="0" borderId="41" xfId="0" applyNumberFormat="1" applyBorder="1" applyAlignment="1">
      <alignment/>
    </xf>
    <xf numFmtId="0" fontId="0" fillId="0" borderId="36" xfId="0" applyBorder="1" applyAlignment="1">
      <alignment horizontal="left" vertical="center"/>
    </xf>
    <xf numFmtId="0" fontId="17" fillId="6" borderId="0" xfId="0" applyFont="1" applyFill="1" applyBorder="1" applyAlignment="1">
      <alignment horizontal="left"/>
    </xf>
    <xf numFmtId="0" fontId="0" fillId="36" borderId="0" xfId="0" applyFill="1" applyBorder="1" applyAlignment="1">
      <alignment horizontal="left"/>
    </xf>
    <xf numFmtId="0" fontId="0" fillId="0" borderId="0" xfId="0" applyBorder="1" applyAlignment="1">
      <alignment horizontal="left" vertical="center"/>
    </xf>
    <xf numFmtId="0" fontId="3" fillId="36" borderId="0" xfId="0" applyFont="1" applyFill="1" applyBorder="1" applyAlignment="1">
      <alignment horizontal="left" vertical="center"/>
    </xf>
    <xf numFmtId="0" fontId="0" fillId="0" borderId="0" xfId="0" applyAlignment="1">
      <alignment horizontal="left"/>
    </xf>
    <xf numFmtId="0" fontId="17" fillId="6" borderId="0" xfId="0" applyFont="1" applyFill="1" applyBorder="1" applyAlignment="1">
      <alignment horizontal="left" vertical="center" wrapText="1"/>
    </xf>
    <xf numFmtId="0" fontId="15" fillId="0" borderId="0" xfId="0" applyFont="1" applyAlignment="1">
      <alignment horizontal="left"/>
    </xf>
    <xf numFmtId="0" fontId="0" fillId="0" borderId="0" xfId="0" applyBorder="1" applyAlignment="1">
      <alignment horizontal="left"/>
    </xf>
    <xf numFmtId="0" fontId="3" fillId="36" borderId="0" xfId="0" applyFont="1" applyFill="1" applyBorder="1" applyAlignment="1">
      <alignment horizontal="left" vertical="center" wrapText="1"/>
    </xf>
    <xf numFmtId="0" fontId="0" fillId="36" borderId="0" xfId="0" applyFill="1" applyAlignment="1">
      <alignment horizontal="left"/>
    </xf>
    <xf numFmtId="0" fontId="0" fillId="6" borderId="0" xfId="0" applyFill="1" applyAlignment="1">
      <alignment horizontal="left"/>
    </xf>
    <xf numFmtId="0" fontId="3" fillId="5" borderId="38" xfId="0" applyFont="1" applyFill="1" applyBorder="1" applyAlignment="1">
      <alignment wrapText="1"/>
    </xf>
    <xf numFmtId="3" fontId="15" fillId="0" borderId="0" xfId="0" applyNumberFormat="1" applyFont="1" applyAlignment="1">
      <alignment/>
    </xf>
    <xf numFmtId="0" fontId="15" fillId="35" borderId="24" xfId="0" applyFont="1" applyFill="1" applyBorder="1" applyAlignment="1">
      <alignment/>
    </xf>
    <xf numFmtId="0" fontId="7" fillId="5" borderId="37" xfId="0" applyFont="1" applyFill="1" applyBorder="1" applyAlignment="1">
      <alignment/>
    </xf>
    <xf numFmtId="0" fontId="7" fillId="5" borderId="25" xfId="0" applyFont="1" applyFill="1" applyBorder="1" applyAlignment="1">
      <alignment/>
    </xf>
    <xf numFmtId="0" fontId="15" fillId="0" borderId="0" xfId="0" applyFont="1" applyBorder="1" applyAlignment="1">
      <alignment/>
    </xf>
    <xf numFmtId="0" fontId="15" fillId="0" borderId="0"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30" fillId="35" borderId="25" xfId="0" applyFont="1" applyFill="1" applyBorder="1" applyAlignment="1">
      <alignment vertical="center"/>
    </xf>
    <xf numFmtId="0" fontId="30" fillId="35" borderId="43" xfId="0" applyFont="1" applyFill="1" applyBorder="1" applyAlignment="1">
      <alignment horizontal="center" vertical="center"/>
    </xf>
    <xf numFmtId="0" fontId="30" fillId="40" borderId="43" xfId="0" applyFont="1" applyFill="1" applyBorder="1" applyAlignment="1">
      <alignment horizontal="center" vertical="center"/>
    </xf>
    <xf numFmtId="0" fontId="0" fillId="35" borderId="41" xfId="0" applyFill="1" applyBorder="1" applyAlignment="1">
      <alignment horizontal="center"/>
    </xf>
    <xf numFmtId="0" fontId="0" fillId="35" borderId="42" xfId="0" applyFill="1" applyBorder="1" applyAlignment="1">
      <alignment horizontal="center"/>
    </xf>
    <xf numFmtId="0" fontId="3" fillId="37" borderId="2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7" fillId="37" borderId="33" xfId="0" applyFont="1" applyFill="1" applyBorder="1" applyAlignment="1">
      <alignment horizontal="center" vertical="center"/>
    </xf>
    <xf numFmtId="4" fontId="7" fillId="36" borderId="33" xfId="0" applyNumberFormat="1" applyFont="1" applyFill="1" applyBorder="1" applyAlignment="1">
      <alignment vertical="center"/>
    </xf>
    <xf numFmtId="0" fontId="17" fillId="0" borderId="10" xfId="0" applyFont="1" applyBorder="1" applyAlignment="1">
      <alignment/>
    </xf>
    <xf numFmtId="0" fontId="0" fillId="35" borderId="22" xfId="0" applyFill="1" applyBorder="1" applyAlignment="1">
      <alignment/>
    </xf>
    <xf numFmtId="0" fontId="10" fillId="37" borderId="19" xfId="0" applyFont="1" applyFill="1" applyBorder="1" applyAlignment="1">
      <alignment horizontal="center" vertical="center"/>
    </xf>
    <xf numFmtId="3" fontId="15" fillId="36" borderId="18" xfId="0" applyNumberFormat="1" applyFont="1" applyFill="1" applyBorder="1" applyAlignment="1">
      <alignment vertical="center"/>
    </xf>
    <xf numFmtId="0" fontId="7" fillId="37" borderId="16" xfId="0" applyFont="1" applyFill="1" applyBorder="1" applyAlignment="1">
      <alignment horizontal="center"/>
    </xf>
    <xf numFmtId="0" fontId="0" fillId="35" borderId="33" xfId="0" applyFill="1" applyBorder="1" applyAlignment="1">
      <alignment/>
    </xf>
    <xf numFmtId="0" fontId="7" fillId="37" borderId="16" xfId="0" applyFont="1" applyFill="1" applyBorder="1" applyAlignment="1">
      <alignment horizontal="center" vertical="center"/>
    </xf>
    <xf numFmtId="0" fontId="0" fillId="35" borderId="33" xfId="0" applyFill="1" applyBorder="1" applyAlignment="1">
      <alignment vertical="center"/>
    </xf>
    <xf numFmtId="0" fontId="7" fillId="37" borderId="44" xfId="0" applyFont="1" applyFill="1" applyBorder="1" applyAlignment="1">
      <alignment horizontal="center" vertical="center"/>
    </xf>
    <xf numFmtId="3" fontId="7" fillId="38" borderId="44" xfId="0" applyNumberFormat="1" applyFont="1" applyFill="1" applyBorder="1" applyAlignment="1">
      <alignment horizontal="center" vertical="center"/>
    </xf>
    <xf numFmtId="0" fontId="17" fillId="0" borderId="10" xfId="0" applyFont="1" applyBorder="1" applyAlignment="1">
      <alignment horizontal="left"/>
    </xf>
    <xf numFmtId="0" fontId="18" fillId="35" borderId="39" xfId="0" applyFont="1" applyFill="1" applyBorder="1" applyAlignment="1">
      <alignment/>
    </xf>
    <xf numFmtId="0" fontId="18" fillId="35" borderId="38" xfId="0" applyFont="1" applyFill="1" applyBorder="1" applyAlignment="1">
      <alignment/>
    </xf>
    <xf numFmtId="0" fontId="0" fillId="35" borderId="38" xfId="0" applyFill="1" applyBorder="1" applyAlignment="1">
      <alignment/>
    </xf>
    <xf numFmtId="0" fontId="7" fillId="35" borderId="40" xfId="0" applyFont="1" applyFill="1" applyBorder="1" applyAlignment="1">
      <alignment/>
    </xf>
    <xf numFmtId="0" fontId="18" fillId="35" borderId="31" xfId="0" applyFont="1" applyFill="1" applyBorder="1" applyAlignment="1">
      <alignment/>
    </xf>
    <xf numFmtId="0" fontId="18" fillId="35" borderId="0" xfId="0" applyFont="1" applyFill="1" applyBorder="1" applyAlignment="1">
      <alignment/>
    </xf>
    <xf numFmtId="0" fontId="0" fillId="35" borderId="0" xfId="0" applyFill="1" applyBorder="1" applyAlignment="1">
      <alignment/>
    </xf>
    <xf numFmtId="0" fontId="7" fillId="35" borderId="45" xfId="0" applyFont="1" applyFill="1" applyBorder="1" applyAlignment="1">
      <alignment/>
    </xf>
    <xf numFmtId="0" fontId="0" fillId="35" borderId="45" xfId="0" applyFill="1" applyBorder="1" applyAlignment="1">
      <alignment/>
    </xf>
    <xf numFmtId="0" fontId="18" fillId="35" borderId="20" xfId="0" applyFont="1" applyFill="1" applyBorder="1" applyAlignment="1">
      <alignment/>
    </xf>
    <xf numFmtId="0" fontId="18" fillId="35" borderId="21" xfId="0" applyFont="1" applyFill="1" applyBorder="1" applyAlignment="1">
      <alignment/>
    </xf>
    <xf numFmtId="0" fontId="0" fillId="35" borderId="21" xfId="0" applyFill="1" applyBorder="1" applyAlignment="1">
      <alignment/>
    </xf>
    <xf numFmtId="0" fontId="3" fillId="35" borderId="21" xfId="0" applyFont="1" applyFill="1" applyBorder="1" applyAlignment="1">
      <alignment horizontal="center"/>
    </xf>
    <xf numFmtId="0" fontId="0" fillId="35" borderId="40" xfId="0" applyFill="1" applyBorder="1" applyAlignment="1">
      <alignment/>
    </xf>
    <xf numFmtId="0" fontId="30" fillId="0" borderId="0" xfId="0" applyFont="1" applyAlignment="1">
      <alignment horizontal="center" vertical="center"/>
    </xf>
    <xf numFmtId="3" fontId="0" fillId="36" borderId="33" xfId="0" applyNumberFormat="1" applyFill="1" applyBorder="1" applyAlignment="1">
      <alignment/>
    </xf>
    <xf numFmtId="0" fontId="13" fillId="35" borderId="25" xfId="52" applyFont="1" applyFill="1" applyBorder="1" applyAlignment="1">
      <alignment horizontal="left" wrapText="1"/>
      <protection/>
    </xf>
    <xf numFmtId="0" fontId="21" fillId="35" borderId="25" xfId="0" applyNumberFormat="1" applyFont="1" applyFill="1" applyBorder="1" applyAlignment="1" quotePrefix="1">
      <alignment horizontal="right" wrapText="1"/>
    </xf>
    <xf numFmtId="14" fontId="0" fillId="35" borderId="25" xfId="0" applyNumberFormat="1" applyFill="1" applyBorder="1" applyAlignment="1">
      <alignment/>
    </xf>
    <xf numFmtId="10" fontId="20" fillId="35" borderId="25" xfId="55" applyNumberFormat="1" applyFont="1" applyFill="1" applyBorder="1" applyAlignment="1">
      <alignment horizontal="center" wrapText="1"/>
    </xf>
    <xf numFmtId="0" fontId="7" fillId="40" borderId="36" xfId="0" applyFont="1" applyFill="1" applyBorder="1" applyAlignment="1">
      <alignment horizontal="center" vertical="center" wrapText="1"/>
    </xf>
    <xf numFmtId="0" fontId="35" fillId="36" borderId="24" xfId="0" applyFont="1" applyFill="1" applyBorder="1" applyAlignment="1">
      <alignment horizontal="center" vertical="center"/>
    </xf>
    <xf numFmtId="9" fontId="15" fillId="36" borderId="37" xfId="55" applyFont="1" applyFill="1" applyBorder="1" applyAlignment="1">
      <alignment/>
    </xf>
    <xf numFmtId="9" fontId="7" fillId="36" borderId="45" xfId="55" applyFont="1" applyFill="1" applyBorder="1" applyAlignment="1">
      <alignment vertical="center"/>
    </xf>
    <xf numFmtId="0" fontId="7" fillId="41" borderId="10" xfId="0" applyFont="1" applyFill="1" applyBorder="1" applyAlignment="1">
      <alignment vertical="center"/>
    </xf>
    <xf numFmtId="9" fontId="7" fillId="36" borderId="10" xfId="55" applyFont="1" applyFill="1" applyBorder="1" applyAlignment="1" applyProtection="1">
      <alignment horizontal="left" vertical="center"/>
      <protection/>
    </xf>
    <xf numFmtId="0" fontId="15" fillId="42" borderId="10" xfId="0" applyFont="1" applyFill="1" applyBorder="1" applyAlignment="1">
      <alignment/>
    </xf>
    <xf numFmtId="0" fontId="15" fillId="36" borderId="29" xfId="0" applyFont="1" applyFill="1" applyBorder="1" applyAlignment="1">
      <alignment/>
    </xf>
    <xf numFmtId="0" fontId="30" fillId="0" borderId="10" xfId="0" applyFont="1" applyBorder="1" applyAlignment="1">
      <alignment/>
    </xf>
    <xf numFmtId="0" fontId="30" fillId="36" borderId="10" xfId="0" applyFont="1" applyFill="1" applyBorder="1" applyAlignment="1">
      <alignment/>
    </xf>
    <xf numFmtId="0" fontId="15" fillId="35" borderId="27" xfId="0" applyFont="1" applyFill="1" applyBorder="1" applyAlignment="1">
      <alignment/>
    </xf>
    <xf numFmtId="0" fontId="30" fillId="0" borderId="32" xfId="0" applyFont="1" applyBorder="1" applyAlignment="1">
      <alignment/>
    </xf>
    <xf numFmtId="0" fontId="30" fillId="35" borderId="46" xfId="0" applyFont="1" applyFill="1" applyBorder="1" applyAlignment="1">
      <alignment/>
    </xf>
    <xf numFmtId="0" fontId="30" fillId="35" borderId="32" xfId="0" applyFont="1" applyFill="1" applyBorder="1" applyAlignment="1">
      <alignment/>
    </xf>
    <xf numFmtId="0" fontId="15" fillId="35" borderId="32" xfId="0" applyFont="1" applyFill="1" applyBorder="1" applyAlignment="1">
      <alignment/>
    </xf>
    <xf numFmtId="9" fontId="7" fillId="35" borderId="47" xfId="55" applyFont="1" applyFill="1" applyBorder="1" applyAlignment="1">
      <alignment vertical="center"/>
    </xf>
    <xf numFmtId="0" fontId="15" fillId="35" borderId="21" xfId="0" applyFont="1" applyFill="1" applyBorder="1" applyAlignment="1">
      <alignment vertical="center"/>
    </xf>
    <xf numFmtId="0" fontId="15" fillId="35" borderId="22" xfId="0" applyFont="1" applyFill="1" applyBorder="1" applyAlignment="1">
      <alignment vertical="center"/>
    </xf>
    <xf numFmtId="0" fontId="15" fillId="35" borderId="39" xfId="0" applyFont="1" applyFill="1" applyBorder="1" applyAlignment="1">
      <alignment vertical="center"/>
    </xf>
    <xf numFmtId="0" fontId="15" fillId="35" borderId="38" xfId="0" applyFont="1" applyFill="1" applyBorder="1" applyAlignment="1">
      <alignment vertical="center"/>
    </xf>
    <xf numFmtId="0" fontId="15" fillId="35" borderId="40" xfId="0" applyFont="1" applyFill="1" applyBorder="1" applyAlignment="1">
      <alignment vertical="center"/>
    </xf>
    <xf numFmtId="0" fontId="15" fillId="35" borderId="20" xfId="0" applyFont="1" applyFill="1" applyBorder="1" applyAlignment="1">
      <alignment vertical="center"/>
    </xf>
    <xf numFmtId="0" fontId="15" fillId="35" borderId="41" xfId="0" applyFont="1" applyFill="1" applyBorder="1" applyAlignment="1">
      <alignment vertical="center"/>
    </xf>
    <xf numFmtId="0" fontId="15" fillId="35" borderId="48" xfId="0" applyFont="1" applyFill="1" applyBorder="1" applyAlignment="1">
      <alignment vertical="center"/>
    </xf>
    <xf numFmtId="0" fontId="15" fillId="35" borderId="42" xfId="0" applyFont="1" applyFill="1" applyBorder="1" applyAlignment="1">
      <alignment/>
    </xf>
    <xf numFmtId="0" fontId="14" fillId="36" borderId="0" xfId="0" applyFont="1" applyFill="1" applyBorder="1" applyAlignment="1">
      <alignment vertical="center" wrapText="1"/>
    </xf>
    <xf numFmtId="3" fontId="3" fillId="36" borderId="0" xfId="0" applyNumberFormat="1" applyFont="1" applyFill="1" applyBorder="1" applyAlignment="1">
      <alignment vertical="center"/>
    </xf>
    <xf numFmtId="0" fontId="89" fillId="36" borderId="24" xfId="0" applyFont="1" applyFill="1" applyBorder="1" applyAlignment="1">
      <alignment horizontal="center" vertical="center"/>
    </xf>
    <xf numFmtId="0" fontId="7" fillId="43" borderId="24" xfId="0" applyFont="1" applyFill="1" applyBorder="1" applyAlignment="1">
      <alignment horizontal="center" vertical="center"/>
    </xf>
    <xf numFmtId="0" fontId="7" fillId="0" borderId="14" xfId="0" applyFont="1" applyBorder="1" applyAlignment="1">
      <alignment/>
    </xf>
    <xf numFmtId="0" fontId="7" fillId="0" borderId="16" xfId="0" applyFont="1" applyBorder="1" applyAlignment="1">
      <alignment/>
    </xf>
    <xf numFmtId="9" fontId="7" fillId="0" borderId="24" xfId="55" applyFont="1" applyFill="1" applyBorder="1" applyAlignment="1" applyProtection="1">
      <alignment horizontal="center" vertical="center"/>
      <protection/>
    </xf>
    <xf numFmtId="0" fontId="7" fillId="36" borderId="0" xfId="0" applyFont="1" applyFill="1" applyBorder="1" applyAlignment="1">
      <alignment horizontal="center" wrapText="1"/>
    </xf>
    <xf numFmtId="0" fontId="0" fillId="0" borderId="36" xfId="0" applyFont="1" applyBorder="1" applyAlignment="1">
      <alignment/>
    </xf>
    <xf numFmtId="0" fontId="0" fillId="0" borderId="0" xfId="0" applyFont="1" applyBorder="1" applyAlignment="1">
      <alignment/>
    </xf>
    <xf numFmtId="3" fontId="7" fillId="36" borderId="42" xfId="0" applyNumberFormat="1" applyFont="1" applyFill="1" applyBorder="1" applyAlignment="1">
      <alignment horizontal="center" vertical="center" wrapText="1"/>
    </xf>
    <xf numFmtId="3" fontId="7" fillId="36" borderId="42" xfId="0" applyNumberFormat="1" applyFont="1" applyFill="1" applyBorder="1" applyAlignment="1">
      <alignment horizontal="center" vertical="center" wrapText="1"/>
    </xf>
    <xf numFmtId="0" fontId="17" fillId="2" borderId="0" xfId="0" applyFont="1" applyFill="1" applyBorder="1" applyAlignment="1">
      <alignment horizontal="left"/>
    </xf>
    <xf numFmtId="0" fontId="0" fillId="35" borderId="24" xfId="0" applyFill="1" applyBorder="1" applyAlignment="1">
      <alignment horizontal="center"/>
    </xf>
    <xf numFmtId="0" fontId="0" fillId="35" borderId="25" xfId="0" applyFill="1" applyBorder="1" applyAlignment="1">
      <alignment horizontal="center"/>
    </xf>
    <xf numFmtId="0" fontId="3" fillId="37" borderId="37" xfId="0" applyFont="1" applyFill="1" applyBorder="1" applyAlignment="1">
      <alignment vertical="center" wrapText="1"/>
    </xf>
    <xf numFmtId="0" fontId="3" fillId="37" borderId="40" xfId="0" applyFont="1" applyFill="1" applyBorder="1" applyAlignment="1">
      <alignment horizontal="center" vertical="center"/>
    </xf>
    <xf numFmtId="0" fontId="3" fillId="37" borderId="38" xfId="0" applyFont="1" applyFill="1" applyBorder="1" applyAlignment="1">
      <alignment horizontal="center" vertical="center" wrapText="1"/>
    </xf>
    <xf numFmtId="0" fontId="3" fillId="37" borderId="20" xfId="0" applyFont="1" applyFill="1" applyBorder="1" applyAlignment="1">
      <alignment horizontal="center" wrapText="1"/>
    </xf>
    <xf numFmtId="0" fontId="3" fillId="37" borderId="22" xfId="0" applyFont="1" applyFill="1" applyBorder="1" applyAlignment="1">
      <alignment horizontal="center" wrapText="1"/>
    </xf>
    <xf numFmtId="0" fontId="3" fillId="37" borderId="25" xfId="0" applyFont="1" applyFill="1" applyBorder="1" applyAlignment="1">
      <alignment vertical="center" wrapText="1"/>
    </xf>
    <xf numFmtId="0" fontId="3" fillId="37" borderId="22" xfId="0" applyFont="1" applyFill="1" applyBorder="1" applyAlignment="1">
      <alignment horizontal="center" vertical="center"/>
    </xf>
    <xf numFmtId="0" fontId="3" fillId="37" borderId="21"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14" fillId="37" borderId="25" xfId="0" applyFont="1" applyFill="1" applyBorder="1" applyAlignment="1">
      <alignment horizontal="center" wrapText="1"/>
    </xf>
    <xf numFmtId="0" fontId="0" fillId="37" borderId="23" xfId="0" applyFill="1" applyBorder="1" applyAlignment="1">
      <alignment horizontal="center" vertical="center" wrapText="1"/>
    </xf>
    <xf numFmtId="0" fontId="0" fillId="37" borderId="33" xfId="0" applyFill="1" applyBorder="1" applyAlignment="1">
      <alignment horizontal="center" vertical="center" wrapText="1"/>
    </xf>
    <xf numFmtId="0" fontId="0" fillId="36" borderId="0" xfId="0" applyFill="1" applyBorder="1" applyAlignment="1">
      <alignment horizontal="center" vertical="center" wrapText="1"/>
    </xf>
    <xf numFmtId="3" fontId="15" fillId="36" borderId="24" xfId="55" applyNumberFormat="1" applyFont="1" applyFill="1" applyBorder="1" applyAlignment="1">
      <alignment/>
    </xf>
    <xf numFmtId="0" fontId="3" fillId="44" borderId="49" xfId="0" applyFont="1" applyFill="1" applyBorder="1" applyAlignment="1">
      <alignment/>
    </xf>
    <xf numFmtId="0" fontId="0" fillId="44" borderId="49" xfId="0" applyFont="1" applyFill="1" applyBorder="1" applyAlignment="1">
      <alignment/>
    </xf>
    <xf numFmtId="0" fontId="0" fillId="39" borderId="49" xfId="0" applyFill="1" applyBorder="1" applyAlignment="1">
      <alignment/>
    </xf>
    <xf numFmtId="0" fontId="0" fillId="44" borderId="49" xfId="0" applyFill="1" applyBorder="1" applyAlignment="1">
      <alignment horizontal="center" vertical="center"/>
    </xf>
    <xf numFmtId="0" fontId="17" fillId="0" borderId="31" xfId="0" applyFont="1" applyBorder="1" applyAlignment="1">
      <alignment/>
    </xf>
    <xf numFmtId="0" fontId="30" fillId="0" borderId="0" xfId="0" applyFont="1" applyBorder="1" applyAlignment="1">
      <alignment/>
    </xf>
    <xf numFmtId="0" fontId="30" fillId="35" borderId="50" xfId="0" applyFont="1" applyFill="1" applyBorder="1" applyAlignment="1">
      <alignment/>
    </xf>
    <xf numFmtId="0" fontId="30" fillId="35" borderId="51" xfId="0" applyFont="1" applyFill="1" applyBorder="1" applyAlignment="1">
      <alignment/>
    </xf>
    <xf numFmtId="9" fontId="17" fillId="35" borderId="52" xfId="55" applyFont="1" applyFill="1" applyBorder="1" applyAlignment="1">
      <alignment vertical="center"/>
    </xf>
    <xf numFmtId="0" fontId="30" fillId="35" borderId="29" xfId="0" applyFont="1" applyFill="1" applyBorder="1" applyAlignment="1">
      <alignment/>
    </xf>
    <xf numFmtId="0" fontId="17" fillId="0" borderId="32" xfId="0" applyFont="1" applyBorder="1" applyAlignment="1">
      <alignment/>
    </xf>
    <xf numFmtId="0" fontId="30" fillId="0" borderId="0" xfId="0" applyFont="1" applyBorder="1" applyAlignment="1">
      <alignment horizontal="left" vertical="center"/>
    </xf>
    <xf numFmtId="0" fontId="30" fillId="0" borderId="0" xfId="0" applyFont="1" applyBorder="1" applyAlignment="1">
      <alignment horizontal="right" vertical="center"/>
    </xf>
    <xf numFmtId="0" fontId="17" fillId="40" borderId="36" xfId="0" applyFont="1" applyFill="1" applyBorder="1" applyAlignment="1">
      <alignment horizontal="center" vertical="center"/>
    </xf>
    <xf numFmtId="0" fontId="17" fillId="36" borderId="36" xfId="0" applyFont="1" applyFill="1" applyBorder="1" applyAlignment="1">
      <alignment/>
    </xf>
    <xf numFmtId="0" fontId="81" fillId="0" borderId="0" xfId="0" applyFont="1" applyAlignment="1">
      <alignment horizontal="left"/>
    </xf>
    <xf numFmtId="0" fontId="11" fillId="0" borderId="0" xfId="0" applyFont="1" applyAlignment="1">
      <alignment horizontal="center" wrapText="1"/>
    </xf>
    <xf numFmtId="0" fontId="86" fillId="0" borderId="0" xfId="0" applyFont="1" applyAlignment="1">
      <alignment horizontal="left" vertical="center" wrapText="1"/>
    </xf>
    <xf numFmtId="0" fontId="26" fillId="4" borderId="0" xfId="0" applyFont="1" applyFill="1" applyBorder="1" applyAlignment="1">
      <alignment horizontal="left" wrapText="1"/>
    </xf>
    <xf numFmtId="0" fontId="26" fillId="4" borderId="0" xfId="0" applyFont="1" applyFill="1" applyBorder="1" applyAlignment="1">
      <alignment horizontal="center" vertical="center" wrapText="1"/>
    </xf>
    <xf numFmtId="0" fontId="85" fillId="0" borderId="0" xfId="0" applyFont="1" applyBorder="1" applyAlignment="1">
      <alignment horizontal="left" wrapText="1"/>
    </xf>
    <xf numFmtId="0" fontId="92" fillId="0" borderId="0" xfId="0" applyFont="1" applyBorder="1" applyAlignment="1">
      <alignment horizontal="center" wrapText="1"/>
    </xf>
    <xf numFmtId="0" fontId="32" fillId="0" borderId="0" xfId="0" applyFont="1" applyBorder="1" applyAlignment="1">
      <alignment horizontal="left" vertical="center" wrapText="1"/>
    </xf>
    <xf numFmtId="3" fontId="3" fillId="36" borderId="41" xfId="0" applyNumberFormat="1" applyFont="1" applyFill="1" applyBorder="1" applyAlignment="1">
      <alignment horizontal="center"/>
    </xf>
    <xf numFmtId="3" fontId="3" fillId="36" borderId="42" xfId="0" applyNumberFormat="1" applyFont="1"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18" fillId="0" borderId="0" xfId="0" applyFont="1" applyAlignment="1">
      <alignment horizontal="center" wrapText="1"/>
    </xf>
    <xf numFmtId="0" fontId="85" fillId="36" borderId="0" xfId="0"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10"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2" xfId="0" applyFill="1" applyBorder="1" applyAlignment="1">
      <alignment horizontal="left" vertical="top" wrapText="1"/>
    </xf>
    <xf numFmtId="0" fontId="0" fillId="35" borderId="30" xfId="0" applyFill="1" applyBorder="1" applyAlignment="1">
      <alignment horizontal="left" vertical="top" wrapText="1"/>
    </xf>
    <xf numFmtId="0" fontId="93" fillId="36" borderId="3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33" xfId="0"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53"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3" fillId="37" borderId="54" xfId="0" applyFont="1" applyFill="1" applyBorder="1" applyAlignment="1">
      <alignment horizontal="center" vertical="center" wrapText="1"/>
    </xf>
    <xf numFmtId="0" fontId="3" fillId="37" borderId="28" xfId="0" applyFont="1" applyFill="1" applyBorder="1" applyAlignment="1">
      <alignment horizontal="center" vertical="center" wrapText="1"/>
    </xf>
    <xf numFmtId="0" fontId="15" fillId="36" borderId="0" xfId="0" applyFont="1" applyFill="1" applyBorder="1" applyAlignment="1">
      <alignment horizontal="left" vertical="top" wrapText="1"/>
    </xf>
    <xf numFmtId="0" fontId="91" fillId="36" borderId="0" xfId="0" applyFont="1" applyFill="1" applyBorder="1" applyAlignment="1">
      <alignment horizontal="left" vertical="top" wrapText="1"/>
    </xf>
    <xf numFmtId="0" fontId="15" fillId="36" borderId="0" xfId="0" applyFont="1" applyFill="1" applyBorder="1" applyAlignment="1">
      <alignment horizontal="center" vertical="top" wrapText="1"/>
    </xf>
    <xf numFmtId="0" fontId="18" fillId="36" borderId="0" xfId="0" applyFont="1" applyFill="1" applyBorder="1" applyAlignment="1">
      <alignment horizontal="left" wrapText="1"/>
    </xf>
    <xf numFmtId="0" fontId="0" fillId="35" borderId="41" xfId="0" applyFill="1" applyBorder="1" applyAlignment="1">
      <alignment horizontal="center"/>
    </xf>
    <xf numFmtId="0" fontId="0" fillId="35" borderId="42" xfId="0" applyFill="1" applyBorder="1" applyAlignment="1">
      <alignment horizontal="center"/>
    </xf>
    <xf numFmtId="0" fontId="0" fillId="36" borderId="25" xfId="0" applyFill="1" applyBorder="1" applyAlignment="1">
      <alignment horizontal="center"/>
    </xf>
    <xf numFmtId="0" fontId="3" fillId="37" borderId="20"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0" fillId="35" borderId="20" xfId="0" applyFill="1" applyBorder="1" applyAlignment="1">
      <alignment horizontal="center"/>
    </xf>
    <xf numFmtId="0" fontId="0" fillId="35" borderId="22" xfId="0" applyFill="1" applyBorder="1" applyAlignment="1">
      <alignment horizontal="center"/>
    </xf>
    <xf numFmtId="0" fontId="3" fillId="37" borderId="39" xfId="0" applyFont="1" applyFill="1" applyBorder="1" applyAlignment="1">
      <alignment horizontal="center" wrapText="1"/>
    </xf>
    <xf numFmtId="0" fontId="3" fillId="37" borderId="40" xfId="0" applyFont="1" applyFill="1" applyBorder="1" applyAlignment="1">
      <alignment horizontal="center" wrapText="1"/>
    </xf>
    <xf numFmtId="0" fontId="3" fillId="37" borderId="39" xfId="0" applyFont="1" applyFill="1" applyBorder="1" applyAlignment="1">
      <alignment horizontal="center" vertical="center" wrapText="1"/>
    </xf>
    <xf numFmtId="0" fontId="3" fillId="37" borderId="40" xfId="0" applyFont="1" applyFill="1" applyBorder="1" applyAlignment="1">
      <alignment horizontal="center" vertical="center" wrapText="1"/>
    </xf>
    <xf numFmtId="0" fontId="18" fillId="35" borderId="39" xfId="0" applyFont="1" applyFill="1" applyBorder="1" applyAlignment="1">
      <alignment horizontal="left" vertical="top" wrapText="1"/>
    </xf>
    <xf numFmtId="0" fontId="18" fillId="35" borderId="38" xfId="0" applyFont="1" applyFill="1" applyBorder="1" applyAlignment="1">
      <alignment horizontal="left" vertical="top" wrapText="1"/>
    </xf>
    <xf numFmtId="0" fontId="18" fillId="35" borderId="40" xfId="0" applyFont="1" applyFill="1" applyBorder="1" applyAlignment="1">
      <alignment horizontal="left" vertical="top" wrapText="1"/>
    </xf>
    <xf numFmtId="0" fontId="18" fillId="35" borderId="31" xfId="0" applyFont="1" applyFill="1" applyBorder="1" applyAlignment="1">
      <alignment horizontal="left" vertical="top" wrapText="1"/>
    </xf>
    <xf numFmtId="0" fontId="18" fillId="35" borderId="0" xfId="0" applyFont="1" applyFill="1" applyBorder="1" applyAlignment="1">
      <alignment horizontal="left" vertical="top" wrapText="1"/>
    </xf>
    <xf numFmtId="0" fontId="18" fillId="35" borderId="45" xfId="0" applyFont="1" applyFill="1" applyBorder="1" applyAlignment="1">
      <alignment horizontal="left" vertical="top" wrapText="1"/>
    </xf>
    <xf numFmtId="0" fontId="18" fillId="35" borderId="20" xfId="0" applyFont="1" applyFill="1" applyBorder="1" applyAlignment="1">
      <alignment horizontal="left" vertical="top" wrapText="1"/>
    </xf>
    <xf numFmtId="0" fontId="18" fillId="35" borderId="21" xfId="0" applyFont="1" applyFill="1" applyBorder="1" applyAlignment="1">
      <alignment horizontal="left" vertical="top" wrapText="1"/>
    </xf>
    <xf numFmtId="0" fontId="18" fillId="35" borderId="22" xfId="0" applyFont="1" applyFill="1" applyBorder="1" applyAlignment="1">
      <alignment horizontal="left" vertical="top" wrapText="1"/>
    </xf>
    <xf numFmtId="0" fontId="15" fillId="0" borderId="0" xfId="0" applyFont="1" applyAlignment="1">
      <alignment horizontal="left" vertical="top" wrapText="1"/>
    </xf>
    <xf numFmtId="3" fontId="7" fillId="36" borderId="41" xfId="0" applyNumberFormat="1" applyFont="1" applyFill="1" applyBorder="1" applyAlignment="1">
      <alignment horizontal="center" vertical="center" wrapText="1"/>
    </xf>
    <xf numFmtId="3" fontId="7" fillId="36" borderId="42" xfId="0" applyNumberFormat="1" applyFont="1" applyFill="1" applyBorder="1" applyAlignment="1">
      <alignment horizontal="center" vertical="center" wrapText="1"/>
    </xf>
    <xf numFmtId="0" fontId="7" fillId="36" borderId="24" xfId="0" applyFont="1" applyFill="1" applyBorder="1" applyAlignment="1">
      <alignment horizontal="center"/>
    </xf>
    <xf numFmtId="0" fontId="0" fillId="0" borderId="39" xfId="0" applyFont="1" applyBorder="1" applyAlignment="1">
      <alignment horizontal="center" vertical="center" wrapText="1"/>
    </xf>
    <xf numFmtId="0" fontId="0" fillId="0" borderId="20" xfId="0" applyFont="1" applyBorder="1" applyAlignment="1">
      <alignment horizontal="center" vertical="center" wrapText="1"/>
    </xf>
    <xf numFmtId="0" fontId="30" fillId="45" borderId="55" xfId="0" applyFont="1" applyFill="1" applyBorder="1" applyAlignment="1">
      <alignment horizontal="center" vertical="center"/>
    </xf>
    <xf numFmtId="0" fontId="30" fillId="45" borderId="56" xfId="0" applyFont="1" applyFill="1" applyBorder="1" applyAlignment="1">
      <alignment horizontal="center" vertical="center"/>
    </xf>
    <xf numFmtId="0" fontId="17" fillId="36" borderId="0" xfId="0" applyFont="1" applyFill="1" applyBorder="1" applyAlignment="1">
      <alignment horizontal="center" vertical="center" wrapText="1"/>
    </xf>
    <xf numFmtId="0" fontId="30" fillId="36" borderId="31" xfId="0" applyFont="1" applyFill="1" applyBorder="1" applyAlignment="1">
      <alignment horizontal="center" vertical="center" wrapText="1"/>
    </xf>
    <xf numFmtId="0" fontId="30" fillId="36" borderId="0" xfId="0" applyFont="1" applyFill="1" applyBorder="1" applyAlignment="1">
      <alignment horizontal="center" vertical="center" wrapText="1"/>
    </xf>
    <xf numFmtId="0" fontId="10" fillId="35" borderId="19" xfId="0" applyFont="1" applyFill="1" applyBorder="1" applyAlignment="1">
      <alignment horizontal="center" wrapText="1"/>
    </xf>
    <xf numFmtId="0" fontId="10" fillId="35" borderId="32" xfId="0" applyFont="1" applyFill="1" applyBorder="1" applyAlignment="1">
      <alignment horizontal="center" wrapText="1"/>
    </xf>
    <xf numFmtId="0" fontId="10" fillId="35" borderId="30" xfId="0" applyFont="1" applyFill="1" applyBorder="1" applyAlignment="1">
      <alignment horizontal="center" wrapText="1"/>
    </xf>
    <xf numFmtId="0" fontId="17" fillId="35" borderId="24" xfId="0" applyFont="1" applyFill="1" applyBorder="1" applyAlignment="1">
      <alignment horizontal="center" vertical="center"/>
    </xf>
    <xf numFmtId="0" fontId="15" fillId="36" borderId="0" xfId="0" applyFont="1" applyFill="1" applyBorder="1" applyAlignment="1">
      <alignment horizontal="center" vertical="center" wrapText="1"/>
    </xf>
    <xf numFmtId="0" fontId="15" fillId="35" borderId="41" xfId="0" applyFont="1" applyFill="1" applyBorder="1" applyAlignment="1">
      <alignment horizontal="center"/>
    </xf>
    <xf numFmtId="0" fontId="15" fillId="35" borderId="48" xfId="0" applyFont="1" applyFill="1" applyBorder="1" applyAlignment="1">
      <alignment horizontal="center"/>
    </xf>
    <xf numFmtId="0" fontId="15" fillId="35" borderId="42" xfId="0" applyFont="1" applyFill="1" applyBorder="1" applyAlignment="1">
      <alignment horizontal="center"/>
    </xf>
    <xf numFmtId="0" fontId="30" fillId="35" borderId="41" xfId="0" applyFont="1" applyFill="1" applyBorder="1" applyAlignment="1">
      <alignment horizontal="center" vertical="center"/>
    </xf>
    <xf numFmtId="0" fontId="30" fillId="35" borderId="48" xfId="0" applyFont="1" applyFill="1" applyBorder="1" applyAlignment="1">
      <alignment horizontal="center" vertical="center"/>
    </xf>
    <xf numFmtId="0" fontId="30" fillId="35" borderId="42" xfId="0" applyFont="1" applyFill="1" applyBorder="1" applyAlignment="1">
      <alignment horizontal="center" vertical="center"/>
    </xf>
    <xf numFmtId="0" fontId="35" fillId="36" borderId="37" xfId="0" applyFont="1" applyFill="1" applyBorder="1" applyAlignment="1">
      <alignment horizontal="center" vertical="center"/>
    </xf>
    <xf numFmtId="0" fontId="35" fillId="36" borderId="57" xfId="0" applyFont="1" applyFill="1" applyBorder="1" applyAlignment="1">
      <alignment horizontal="center" vertical="center"/>
    </xf>
    <xf numFmtId="0" fontId="35" fillId="36" borderId="25" xfId="0" applyFont="1" applyFill="1" applyBorder="1" applyAlignment="1">
      <alignment horizontal="center" vertical="center"/>
    </xf>
    <xf numFmtId="0" fontId="33" fillId="39" borderId="58" xfId="0" applyFont="1" applyFill="1" applyBorder="1" applyAlignment="1">
      <alignment horizontal="center" wrapText="1"/>
    </xf>
    <xf numFmtId="0" fontId="33" fillId="39" borderId="59" xfId="0" applyFont="1" applyFill="1" applyBorder="1" applyAlignment="1">
      <alignment horizontal="center" wrapText="1"/>
    </xf>
    <xf numFmtId="0" fontId="91" fillId="0" borderId="29"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17" xfId="0" applyFont="1" applyBorder="1" applyAlignment="1">
      <alignment horizontal="center" vertical="center" wrapText="1"/>
    </xf>
    <xf numFmtId="0" fontId="15" fillId="0" borderId="31" xfId="0" applyFont="1" applyBorder="1" applyAlignment="1">
      <alignment horizontal="center"/>
    </xf>
    <xf numFmtId="0" fontId="15" fillId="0" borderId="0" xfId="0" applyFont="1" applyBorder="1" applyAlignment="1">
      <alignment horizontal="center"/>
    </xf>
    <xf numFmtId="0" fontId="15" fillId="0" borderId="15" xfId="0" applyFont="1" applyBorder="1" applyAlignment="1">
      <alignment horizontal="center"/>
    </xf>
    <xf numFmtId="0" fontId="33" fillId="39" borderId="60" xfId="0" applyFont="1" applyFill="1" applyBorder="1" applyAlignment="1">
      <alignment horizontal="center" wrapText="1"/>
    </xf>
    <xf numFmtId="0" fontId="33" fillId="39" borderId="61" xfId="0" applyFont="1" applyFill="1" applyBorder="1" applyAlignment="1">
      <alignment horizontal="center" wrapText="1"/>
    </xf>
    <xf numFmtId="0" fontId="7" fillId="36" borderId="37" xfId="0" applyFont="1" applyFill="1" applyBorder="1" applyAlignment="1">
      <alignment horizontal="center"/>
    </xf>
    <xf numFmtId="0" fontId="7" fillId="36" borderId="0" xfId="0" applyFont="1" applyFill="1" applyBorder="1" applyAlignment="1">
      <alignment horizontal="center" wrapText="1"/>
    </xf>
    <xf numFmtId="0" fontId="89" fillId="0" borderId="0" xfId="0" applyFont="1" applyBorder="1" applyAlignment="1">
      <alignment horizontal="center" vertical="center"/>
    </xf>
    <xf numFmtId="0" fontId="89" fillId="0" borderId="0" xfId="0" applyFont="1" applyAlignment="1">
      <alignment horizontal="center" vertical="center"/>
    </xf>
    <xf numFmtId="0" fontId="90" fillId="36" borderId="0" xfId="0" applyFont="1" applyFill="1" applyBorder="1" applyAlignment="1">
      <alignment horizontal="center" vertical="justify" wrapText="1"/>
    </xf>
    <xf numFmtId="0" fontId="15" fillId="36" borderId="0" xfId="0" applyFont="1" applyFill="1" applyBorder="1" applyAlignment="1">
      <alignment horizontal="right" vertical="center" wrapText="1"/>
    </xf>
    <xf numFmtId="2" fontId="15" fillId="35" borderId="41" xfId="0" applyNumberFormat="1" applyFont="1" applyFill="1" applyBorder="1" applyAlignment="1">
      <alignment horizontal="center"/>
    </xf>
    <xf numFmtId="2" fontId="15" fillId="35" borderId="42" xfId="0" applyNumberFormat="1" applyFont="1" applyFill="1" applyBorder="1" applyAlignment="1">
      <alignment horizontal="center"/>
    </xf>
    <xf numFmtId="0" fontId="31" fillId="0" borderId="31" xfId="0" applyFont="1" applyBorder="1" applyAlignment="1">
      <alignment horizontal="center" vertical="center"/>
    </xf>
    <xf numFmtId="0" fontId="31" fillId="0" borderId="0" xfId="0" applyFont="1" applyBorder="1" applyAlignment="1">
      <alignment horizontal="center" vertical="center"/>
    </xf>
    <xf numFmtId="0" fontId="31" fillId="0" borderId="45" xfId="0" applyFont="1" applyBorder="1" applyAlignment="1">
      <alignment horizontal="center" vertical="center"/>
    </xf>
    <xf numFmtId="0" fontId="7" fillId="46" borderId="24" xfId="0" applyFont="1" applyFill="1" applyBorder="1" applyAlignment="1">
      <alignment vertical="center"/>
    </xf>
    <xf numFmtId="0" fontId="7" fillId="5" borderId="62" xfId="0" applyFont="1" applyFill="1" applyBorder="1" applyAlignment="1">
      <alignment horizontal="center"/>
    </xf>
    <xf numFmtId="0" fontId="7" fillId="5" borderId="63" xfId="0" applyFont="1" applyFill="1" applyBorder="1" applyAlignment="1">
      <alignment horizontal="center"/>
    </xf>
    <xf numFmtId="0" fontId="7" fillId="5" borderId="64" xfId="0" applyFont="1" applyFill="1" applyBorder="1" applyAlignment="1">
      <alignment horizontal="center"/>
    </xf>
    <xf numFmtId="0" fontId="7" fillId="36" borderId="41" xfId="0" applyFont="1" applyFill="1" applyBorder="1" applyAlignment="1">
      <alignment horizontal="center" vertical="center"/>
    </xf>
    <xf numFmtId="0" fontId="7" fillId="36" borderId="48" xfId="0" applyFont="1" applyFill="1" applyBorder="1" applyAlignment="1">
      <alignment horizontal="center" vertical="center"/>
    </xf>
    <xf numFmtId="0" fontId="7" fillId="36" borderId="42" xfId="0" applyFont="1" applyFill="1" applyBorder="1" applyAlignment="1">
      <alignment horizontal="center" vertical="center"/>
    </xf>
    <xf numFmtId="0" fontId="30" fillId="35" borderId="41" xfId="0" applyFont="1" applyFill="1" applyBorder="1" applyAlignment="1">
      <alignment horizontal="center"/>
    </xf>
    <xf numFmtId="0" fontId="30" fillId="35" borderId="48" xfId="0" applyFont="1" applyFill="1" applyBorder="1" applyAlignment="1">
      <alignment horizontal="center"/>
    </xf>
    <xf numFmtId="0" fontId="30" fillId="35" borderId="42" xfId="0" applyFont="1" applyFill="1" applyBorder="1" applyAlignment="1">
      <alignment horizontal="center"/>
    </xf>
    <xf numFmtId="0" fontId="33" fillId="39" borderId="24"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Hoja1" xfId="52"/>
    <cellStyle name="Normal_PREP"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4">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patternType="solid">
          <fgColor indexed="60"/>
          <bgColor indexed="1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171450</xdr:rowOff>
    </xdr:to>
    <xdr:sp fLocksText="0">
      <xdr:nvSpPr>
        <xdr:cNvPr id="1" name="Text Box 5"/>
        <xdr:cNvSpPr txBox="1">
          <a:spLocks noChangeArrowheads="1"/>
        </xdr:cNvSpPr>
      </xdr:nvSpPr>
      <xdr:spPr>
        <a:xfrm>
          <a:off x="19050" y="4838700"/>
          <a:ext cx="42672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19050</xdr:rowOff>
    </xdr:from>
    <xdr:to>
      <xdr:col>9</xdr:col>
      <xdr:colOff>123825</xdr:colOff>
      <xdr:row>3</xdr:row>
      <xdr:rowOff>495300</xdr:rowOff>
    </xdr:to>
    <xdr:pic>
      <xdr:nvPicPr>
        <xdr:cNvPr id="1" name="3 Imagen" descr="pgd logo peque.JPG"/>
        <xdr:cNvPicPr preferRelativeResize="1">
          <a:picLocks noChangeAspect="1"/>
        </xdr:cNvPicPr>
      </xdr:nvPicPr>
      <xdr:blipFill>
        <a:blip r:embed="rId1"/>
        <a:stretch>
          <a:fillRect/>
        </a:stretch>
      </xdr:blipFill>
      <xdr:spPr>
        <a:xfrm>
          <a:off x="4800600" y="19050"/>
          <a:ext cx="159067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9525</xdr:rowOff>
    </xdr:from>
    <xdr:to>
      <xdr:col>8</xdr:col>
      <xdr:colOff>819150</xdr:colOff>
      <xdr:row>0</xdr:row>
      <xdr:rowOff>1209675</xdr:rowOff>
    </xdr:to>
    <xdr:pic>
      <xdr:nvPicPr>
        <xdr:cNvPr id="1" name="1 Imagen" descr="pgd logo principal.JPG"/>
        <xdr:cNvPicPr preferRelativeResize="1">
          <a:picLocks noChangeAspect="1"/>
        </xdr:cNvPicPr>
      </xdr:nvPicPr>
      <xdr:blipFill>
        <a:blip r:embed="rId1"/>
        <a:stretch>
          <a:fillRect/>
        </a:stretch>
      </xdr:blipFill>
      <xdr:spPr>
        <a:xfrm>
          <a:off x="3019425" y="9525"/>
          <a:ext cx="60864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vmlDrawing" Target="../drawings/vmlDrawing14.v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9</v>
      </c>
      <c r="C3" s="11"/>
      <c r="D3" s="11"/>
    </row>
    <row r="4" spans="1:7" ht="15">
      <c r="A4" s="15"/>
      <c r="B4" s="15"/>
      <c r="C4" s="15"/>
      <c r="D4" s="15"/>
      <c r="E4" s="15"/>
      <c r="F4" s="15"/>
      <c r="G4" s="15"/>
    </row>
    <row r="5" spans="1:7" ht="19.5">
      <c r="A5" s="15"/>
      <c r="B5" s="16" t="s">
        <v>23</v>
      </c>
      <c r="C5" s="15"/>
      <c r="D5" s="15"/>
      <c r="E5" s="15"/>
      <c r="F5" s="15"/>
      <c r="G5" s="15"/>
    </row>
    <row r="7" ht="15.75" thickBot="1"/>
    <row r="8" spans="2:7" ht="15">
      <c r="B8" s="3" t="s">
        <v>10</v>
      </c>
      <c r="C8" s="4"/>
      <c r="D8" s="4"/>
      <c r="E8" s="4"/>
      <c r="F8" s="4"/>
      <c r="G8" s="5"/>
    </row>
    <row r="9" spans="2:7" ht="15">
      <c r="B9" s="13"/>
      <c r="C9" s="2"/>
      <c r="D9" s="2"/>
      <c r="E9" s="2"/>
      <c r="F9" s="2"/>
      <c r="G9" s="7"/>
    </row>
    <row r="10" spans="2:7" ht="15.75" thickBot="1">
      <c r="B10" s="8"/>
      <c r="C10" s="1"/>
      <c r="D10" s="1"/>
      <c r="E10" s="1"/>
      <c r="F10" s="1"/>
      <c r="G10" s="9"/>
    </row>
    <row r="11" spans="2:7" ht="15">
      <c r="B11" s="3" t="s">
        <v>16</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11</v>
      </c>
      <c r="C14" s="13"/>
      <c r="D14" s="4"/>
      <c r="F14" s="4"/>
      <c r="G14" s="5"/>
    </row>
    <row r="15" spans="2:7" ht="15">
      <c r="B15" s="4" t="s">
        <v>17</v>
      </c>
      <c r="C15" s="2" t="s">
        <v>18</v>
      </c>
      <c r="D15" s="2"/>
      <c r="E15" s="2"/>
      <c r="F15" s="2"/>
      <c r="G15" s="7"/>
    </row>
    <row r="16" spans="2:7" ht="15.75" thickBot="1">
      <c r="B16" s="8"/>
      <c r="C16" s="1"/>
      <c r="D16" s="1"/>
      <c r="E16" s="1"/>
      <c r="F16" s="1"/>
      <c r="G16" s="9"/>
    </row>
    <row r="17" spans="2:7" ht="15">
      <c r="B17" s="3" t="s">
        <v>12</v>
      </c>
      <c r="C17" s="4"/>
      <c r="D17" s="13"/>
      <c r="E17" s="4"/>
      <c r="F17" s="4"/>
      <c r="G17" s="5"/>
    </row>
    <row r="18" spans="3:7" ht="15">
      <c r="C18" s="2"/>
      <c r="D18" s="2"/>
      <c r="E18" s="2"/>
      <c r="F18" s="2"/>
      <c r="G18" s="7"/>
    </row>
    <row r="19" spans="2:7" ht="15.75" thickBot="1">
      <c r="B19" s="8"/>
      <c r="C19" s="1"/>
      <c r="D19" s="1"/>
      <c r="E19" s="1"/>
      <c r="F19" s="1"/>
      <c r="G19" s="9"/>
    </row>
    <row r="20" spans="2:7" ht="15">
      <c r="B20" s="3" t="s">
        <v>13</v>
      </c>
      <c r="C20" s="4"/>
      <c r="D20" s="4"/>
      <c r="E20" s="4"/>
      <c r="F20" s="4"/>
      <c r="G20" s="5"/>
    </row>
    <row r="21" spans="2:7" ht="15">
      <c r="B21" s="13"/>
      <c r="C21" s="2"/>
      <c r="D21" s="2"/>
      <c r="E21" s="2"/>
      <c r="F21" s="2"/>
      <c r="G21" s="7"/>
    </row>
    <row r="22" spans="2:7" ht="15.75" thickBot="1">
      <c r="B22" s="8"/>
      <c r="C22" s="1"/>
      <c r="D22" s="1"/>
      <c r="E22" s="1"/>
      <c r="F22" s="1"/>
      <c r="G22" s="9"/>
    </row>
    <row r="23" spans="2:7" ht="15">
      <c r="B23" s="3" t="s">
        <v>14</v>
      </c>
      <c r="C23" s="4"/>
      <c r="D23" s="4"/>
      <c r="E23" s="4"/>
      <c r="F23" s="4"/>
      <c r="G23" s="5"/>
    </row>
    <row r="24" spans="2:7" ht="15">
      <c r="B24" s="13"/>
      <c r="C24" s="2"/>
      <c r="D24" s="2"/>
      <c r="E24" s="2"/>
      <c r="F24" s="2"/>
      <c r="G24" s="7"/>
    </row>
    <row r="25" spans="2:7" ht="15.75" thickBot="1">
      <c r="B25" s="8"/>
      <c r="C25" s="1"/>
      <c r="D25" s="1"/>
      <c r="E25" s="1"/>
      <c r="F25" s="1"/>
      <c r="G25" s="9"/>
    </row>
    <row r="26" spans="2:7" ht="15">
      <c r="B26" s="3" t="s">
        <v>15</v>
      </c>
      <c r="C26" s="4"/>
      <c r="D26" s="4"/>
      <c r="E26" s="4"/>
      <c r="F26" s="4"/>
      <c r="G26" s="5"/>
    </row>
    <row r="27" spans="2:7" ht="15">
      <c r="B27" s="13"/>
      <c r="C27" s="2"/>
      <c r="D27" s="2"/>
      <c r="E27" s="2"/>
      <c r="F27" s="2"/>
      <c r="G27" s="7"/>
    </row>
    <row r="28" spans="2:7" ht="15.75" thickBot="1">
      <c r="B28" s="8"/>
      <c r="C28" s="1"/>
      <c r="D28" s="1"/>
      <c r="E28" s="1"/>
      <c r="F28" s="1"/>
      <c r="G28" s="9"/>
    </row>
    <row r="29" spans="2:7" ht="15">
      <c r="B29" s="3" t="s">
        <v>19</v>
      </c>
      <c r="C29" s="4"/>
      <c r="D29" s="4"/>
      <c r="E29" s="4"/>
      <c r="F29" s="4"/>
      <c r="G29" s="5"/>
    </row>
    <row r="30" spans="2:7" ht="15">
      <c r="B30" s="13"/>
      <c r="C30" s="2"/>
      <c r="D30" s="2"/>
      <c r="E30" s="2"/>
      <c r="F30" s="2"/>
      <c r="G30" s="7"/>
    </row>
    <row r="31" spans="2:7" ht="15.75" thickBot="1">
      <c r="B31" s="8"/>
      <c r="C31" s="1"/>
      <c r="D31" s="1"/>
      <c r="E31" s="1"/>
      <c r="F31" s="1"/>
      <c r="G31" s="9"/>
    </row>
    <row r="32" spans="2:7" ht="15">
      <c r="B32" s="3" t="s">
        <v>20</v>
      </c>
      <c r="C32" s="4"/>
      <c r="D32" s="4"/>
      <c r="E32" s="4"/>
      <c r="F32" s="4"/>
      <c r="G32" s="5"/>
    </row>
    <row r="33" ht="15">
      <c r="A33" s="20" t="s">
        <v>29</v>
      </c>
    </row>
    <row r="34" ht="15">
      <c r="A34" s="20"/>
    </row>
    <row r="35" ht="15">
      <c r="A35" s="20"/>
    </row>
    <row r="36" ht="15">
      <c r="A36" s="20"/>
    </row>
    <row r="38" spans="1:7" ht="15">
      <c r="A38" s="313" t="s">
        <v>30</v>
      </c>
      <c r="B38" s="313"/>
      <c r="C38" s="313"/>
      <c r="D38" s="313"/>
      <c r="E38" s="313"/>
      <c r="F38" s="313"/>
      <c r="G38" s="313"/>
    </row>
    <row r="39" spans="1:7" ht="15">
      <c r="A39" s="18" t="s">
        <v>28</v>
      </c>
      <c r="B39" s="21"/>
      <c r="C39" s="21"/>
      <c r="D39" s="21"/>
      <c r="E39" s="21"/>
      <c r="F39" s="21"/>
      <c r="G39" s="21"/>
    </row>
    <row r="40" spans="1:7" ht="15">
      <c r="A40" s="19"/>
      <c r="B40" s="21"/>
      <c r="C40" s="21"/>
      <c r="D40" s="21"/>
      <c r="E40" s="21"/>
      <c r="F40" s="21"/>
      <c r="G40" s="21"/>
    </row>
    <row r="41" spans="1:7" ht="15">
      <c r="A41" s="314"/>
      <c r="B41" s="314"/>
      <c r="C41" s="314"/>
      <c r="D41" s="314"/>
      <c r="E41" s="314"/>
      <c r="F41" s="314"/>
      <c r="G41" s="314"/>
    </row>
    <row r="47" ht="1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pageSetUpPr fitToPage="1"/>
  </sheetPr>
  <dimension ref="A2:M16"/>
  <sheetViews>
    <sheetView showGridLines="0" showZeros="0" view="pageBreakPreview" zoomScale="75" zoomScaleSheetLayoutView="75" zoomScalePageLayoutView="0" workbookViewId="0" topLeftCell="A1">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56.25" customHeight="1"/>
    <row r="2" spans="1:13" s="95" customFormat="1" ht="23.25" thickBot="1">
      <c r="A2" s="212">
        <f>PGD!C2</f>
        <v>0</v>
      </c>
      <c r="B2" s="212"/>
      <c r="C2" s="212"/>
      <c r="D2" s="212"/>
      <c r="E2" s="212"/>
      <c r="F2" s="212"/>
      <c r="G2" s="212"/>
      <c r="H2" s="212"/>
      <c r="I2" s="212"/>
      <c r="J2" s="212" t="s">
        <v>104</v>
      </c>
      <c r="K2" s="212">
        <f>PGD!C5</f>
        <v>0</v>
      </c>
      <c r="L2" s="212"/>
      <c r="M2" s="212"/>
    </row>
    <row r="3" spans="1:13" s="22" customFormat="1" ht="42" customHeight="1" thickBot="1">
      <c r="A3" s="60" t="s">
        <v>44</v>
      </c>
      <c r="B3" s="326" t="s">
        <v>55</v>
      </c>
      <c r="C3" s="326"/>
      <c r="D3" s="326"/>
      <c r="E3" s="326"/>
      <c r="F3" s="326"/>
      <c r="G3" s="326"/>
      <c r="H3" s="326"/>
      <c r="I3" s="326"/>
      <c r="J3" s="76"/>
      <c r="K3" s="216" t="s">
        <v>56</v>
      </c>
      <c r="L3" s="217"/>
      <c r="M3" s="22" t="s">
        <v>86</v>
      </c>
    </row>
    <row r="4" spans="2:9" s="22" customFormat="1" ht="15">
      <c r="B4" s="326"/>
      <c r="C4" s="326"/>
      <c r="D4" s="326"/>
      <c r="E4" s="326"/>
      <c r="F4" s="326"/>
      <c r="G4" s="326"/>
      <c r="H4" s="326"/>
      <c r="I4" s="326"/>
    </row>
    <row r="5" spans="2:9" s="22" customFormat="1" ht="15">
      <c r="B5" s="326"/>
      <c r="C5" s="326"/>
      <c r="D5" s="326"/>
      <c r="E5" s="326"/>
      <c r="F5" s="326"/>
      <c r="G5" s="326"/>
      <c r="H5" s="326"/>
      <c r="I5" s="326"/>
    </row>
    <row r="6" spans="1:11" s="22" customFormat="1" ht="17.25">
      <c r="A6" s="52" t="s">
        <v>125</v>
      </c>
      <c r="B6" s="39"/>
      <c r="C6" s="61"/>
      <c r="D6" s="39"/>
      <c r="E6" s="39"/>
      <c r="F6" s="39"/>
      <c r="G6" s="39"/>
      <c r="H6" s="39"/>
      <c r="I6" s="39"/>
      <c r="K6" s="30"/>
    </row>
    <row r="7" spans="1:12" s="22" customFormat="1" ht="16.5" customHeight="1">
      <c r="A7" s="359"/>
      <c r="B7" s="360"/>
      <c r="C7" s="360"/>
      <c r="D7" s="360"/>
      <c r="E7" s="360"/>
      <c r="F7" s="360"/>
      <c r="G7" s="360"/>
      <c r="H7" s="360"/>
      <c r="I7" s="360"/>
      <c r="J7" s="360"/>
      <c r="K7" s="360"/>
      <c r="L7" s="361"/>
    </row>
    <row r="8" spans="1:12" s="22" customFormat="1" ht="50.25" customHeight="1">
      <c r="A8" s="362"/>
      <c r="B8" s="363"/>
      <c r="C8" s="363"/>
      <c r="D8" s="363"/>
      <c r="E8" s="363"/>
      <c r="F8" s="363"/>
      <c r="G8" s="363"/>
      <c r="H8" s="363"/>
      <c r="I8" s="363"/>
      <c r="J8" s="363"/>
      <c r="K8" s="363"/>
      <c r="L8" s="364"/>
    </row>
    <row r="9" spans="1:12" s="22" customFormat="1" ht="15">
      <c r="A9" s="362"/>
      <c r="B9" s="363"/>
      <c r="C9" s="363"/>
      <c r="D9" s="363"/>
      <c r="E9" s="363"/>
      <c r="F9" s="363"/>
      <c r="G9" s="363"/>
      <c r="H9" s="363"/>
      <c r="I9" s="363"/>
      <c r="J9" s="363"/>
      <c r="K9" s="363"/>
      <c r="L9" s="364"/>
    </row>
    <row r="10" spans="1:12" s="22" customFormat="1" ht="15">
      <c r="A10" s="362"/>
      <c r="B10" s="363"/>
      <c r="C10" s="363"/>
      <c r="D10" s="363"/>
      <c r="E10" s="363"/>
      <c r="F10" s="363"/>
      <c r="G10" s="363"/>
      <c r="H10" s="363"/>
      <c r="I10" s="363"/>
      <c r="J10" s="363"/>
      <c r="K10" s="363"/>
      <c r="L10" s="364"/>
    </row>
    <row r="11" spans="1:12" s="22" customFormat="1" ht="78" customHeight="1">
      <c r="A11" s="365"/>
      <c r="B11" s="366"/>
      <c r="C11" s="366"/>
      <c r="D11" s="366"/>
      <c r="E11" s="366"/>
      <c r="F11" s="366"/>
      <c r="G11" s="366"/>
      <c r="H11" s="366"/>
      <c r="I11" s="366"/>
      <c r="J11" s="366"/>
      <c r="K11" s="366"/>
      <c r="L11" s="367"/>
    </row>
    <row r="12" spans="1:12" ht="18">
      <c r="A12" s="48"/>
      <c r="B12" s="61"/>
      <c r="C12" s="61"/>
      <c r="D12" s="22"/>
      <c r="E12" s="22"/>
      <c r="F12" s="22"/>
      <c r="G12" s="22"/>
      <c r="H12" s="22"/>
      <c r="I12" s="22"/>
      <c r="J12" s="22"/>
      <c r="K12" s="30"/>
      <c r="L12" s="22"/>
    </row>
    <row r="13" spans="1:12" ht="15">
      <c r="A13" s="368" t="s">
        <v>126</v>
      </c>
      <c r="B13" s="368"/>
      <c r="C13" s="368"/>
      <c r="D13" s="368"/>
      <c r="E13" s="368"/>
      <c r="F13" s="368"/>
      <c r="G13" s="368"/>
      <c r="H13" s="368"/>
      <c r="I13" s="368"/>
      <c r="J13" s="368"/>
      <c r="K13" s="368"/>
      <c r="L13" s="368"/>
    </row>
    <row r="14" spans="1:12" ht="15">
      <c r="A14" s="368"/>
      <c r="B14" s="368"/>
      <c r="C14" s="368"/>
      <c r="D14" s="368"/>
      <c r="E14" s="368"/>
      <c r="F14" s="368"/>
      <c r="G14" s="368"/>
      <c r="H14" s="368"/>
      <c r="I14" s="368"/>
      <c r="J14" s="368"/>
      <c r="K14" s="368"/>
      <c r="L14" s="368"/>
    </row>
    <row r="15" spans="1:12" ht="15">
      <c r="A15" s="368"/>
      <c r="B15" s="368"/>
      <c r="C15" s="368"/>
      <c r="D15" s="368"/>
      <c r="E15" s="368"/>
      <c r="F15" s="368"/>
      <c r="G15" s="368"/>
      <c r="H15" s="368"/>
      <c r="I15" s="368"/>
      <c r="J15" s="368"/>
      <c r="K15" s="368"/>
      <c r="L15" s="368"/>
    </row>
    <row r="16" spans="1:12" ht="15">
      <c r="A16" s="368"/>
      <c r="B16" s="368"/>
      <c r="C16" s="368"/>
      <c r="D16" s="368"/>
      <c r="E16" s="368"/>
      <c r="F16" s="368"/>
      <c r="G16" s="368"/>
      <c r="H16" s="368"/>
      <c r="I16" s="368"/>
      <c r="J16" s="368"/>
      <c r="K16" s="368"/>
      <c r="L16" s="368"/>
    </row>
  </sheetData>
  <sheetProtection/>
  <mergeCells count="3">
    <mergeCell ref="B3:I5"/>
    <mergeCell ref="A7:L11"/>
    <mergeCell ref="A13:L16"/>
  </mergeCells>
  <printOptions horizontalCentered="1" verticalCentered="1"/>
  <pageMargins left="0.7480314960629921" right="0.7480314960629921" top="1.1811023622047245" bottom="0.984251968503937" header="0" footer="0"/>
  <pageSetup fitToHeight="1" fitToWidth="1" horizontalDpi="600" verticalDpi="600" orientation="landscape" paperSize="9" scale="80"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B1"/>
  <sheetViews>
    <sheetView zoomScalePageLayoutView="0" workbookViewId="0" topLeftCell="A1">
      <selection activeCell="C22" sqref="C22"/>
    </sheetView>
  </sheetViews>
  <sheetFormatPr defaultColWidth="11.00390625" defaultRowHeight="15"/>
  <sheetData>
    <row r="1" spans="1:2" ht="21.75" thickBot="1">
      <c r="A1" s="243" t="s">
        <v>138</v>
      </c>
      <c r="B1" s="205">
        <v>1</v>
      </c>
    </row>
    <row r="2" ht="15.75" thickTop="1"/>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5">
    <tabColor theme="0"/>
    <pageSetUpPr fitToPage="1"/>
  </sheetPr>
  <dimension ref="A1:N40"/>
  <sheetViews>
    <sheetView showGridLines="0" showZeros="0" view="pageBreakPreview" zoomScale="75" zoomScaleSheetLayoutView="75" zoomScalePageLayoutView="75" workbookViewId="0" topLeftCell="A1">
      <selection activeCell="A4" sqref="A4:E4"/>
    </sheetView>
  </sheetViews>
  <sheetFormatPr defaultColWidth="11.00390625" defaultRowHeight="15"/>
  <cols>
    <col min="1" max="1" width="8.00390625" style="79" customWidth="1"/>
    <col min="2" max="2" width="19.50390625" style="79" customWidth="1"/>
    <col min="3" max="5" width="11.00390625" style="79" customWidth="1"/>
    <col min="6" max="6" width="16.875" style="79" customWidth="1"/>
    <col min="7" max="7" width="20.375" style="79" customWidth="1"/>
    <col min="8" max="8" width="11.00390625" style="79" customWidth="1"/>
    <col min="9" max="9" width="12.00390625" style="79" customWidth="1"/>
    <col min="10" max="10" width="13.125" style="79" bestFit="1" customWidth="1"/>
    <col min="11" max="11" width="24.00390625" style="79" customWidth="1"/>
    <col min="12" max="12" width="0" style="277" hidden="1" customWidth="1"/>
    <col min="13" max="13" width="78.375" style="79" hidden="1" customWidth="1"/>
    <col min="14" max="14" width="0" style="79" hidden="1" customWidth="1"/>
    <col min="15" max="16384" width="11.00390625" style="79" customWidth="1"/>
  </cols>
  <sheetData>
    <row r="1" spans="12:13" ht="95.25" customHeight="1">
      <c r="L1" s="372" t="s">
        <v>118</v>
      </c>
      <c r="M1" s="172" t="s">
        <v>119</v>
      </c>
    </row>
    <row r="2" spans="1:13" s="94" customFormat="1" ht="44.25" customHeight="1">
      <c r="A2" s="376" t="s">
        <v>82</v>
      </c>
      <c r="B2" s="376"/>
      <c r="C2" s="382"/>
      <c r="D2" s="382"/>
      <c r="E2" s="382"/>
      <c r="F2" s="382"/>
      <c r="G2" s="382"/>
      <c r="H2" s="382"/>
      <c r="I2" s="382"/>
      <c r="J2" s="382"/>
      <c r="K2" s="382"/>
      <c r="L2" s="373"/>
      <c r="M2" s="172" t="s">
        <v>117</v>
      </c>
    </row>
    <row r="3" spans="1:13" s="94" customFormat="1" ht="41.25" customHeight="1">
      <c r="A3" s="376" t="s">
        <v>83</v>
      </c>
      <c r="B3" s="376"/>
      <c r="C3" s="387"/>
      <c r="D3" s="388"/>
      <c r="E3" s="388"/>
      <c r="F3" s="389"/>
      <c r="G3" s="377" t="s">
        <v>143</v>
      </c>
      <c r="H3" s="378"/>
      <c r="I3" s="378"/>
      <c r="J3" s="409"/>
      <c r="K3" s="410"/>
      <c r="M3" s="94" t="s">
        <v>144</v>
      </c>
    </row>
    <row r="4" spans="1:13" s="94" customFormat="1" ht="34.5" customHeight="1">
      <c r="A4" s="408" t="s">
        <v>97</v>
      </c>
      <c r="B4" s="408"/>
      <c r="C4" s="408"/>
      <c r="D4" s="408"/>
      <c r="E4" s="408"/>
      <c r="F4" s="203"/>
      <c r="G4" s="383">
        <f>IF(F4=$M$3,"Código de la Autorización Ambiental integrada","")</f>
      </c>
      <c r="H4" s="383"/>
      <c r="I4" s="383"/>
      <c r="J4" s="383"/>
      <c r="K4" s="98"/>
      <c r="M4" s="94" t="s">
        <v>145</v>
      </c>
    </row>
    <row r="5" spans="1:12" ht="38.25" customHeight="1" thickBot="1">
      <c r="A5" s="276"/>
      <c r="B5" s="312" t="s">
        <v>79</v>
      </c>
      <c r="C5" s="204"/>
      <c r="D5" s="276"/>
      <c r="E5" s="276"/>
      <c r="F5" s="276"/>
      <c r="G5" s="276"/>
      <c r="H5" s="276"/>
      <c r="I5" s="311" t="s">
        <v>137</v>
      </c>
      <c r="J5" s="374"/>
      <c r="K5" s="375"/>
      <c r="L5" s="79"/>
    </row>
    <row r="6" spans="1:12" s="88" customFormat="1" ht="18.75" customHeight="1" thickTop="1">
      <c r="A6" s="404" t="s">
        <v>80</v>
      </c>
      <c r="B6" s="404"/>
      <c r="C6" s="405">
        <v>3</v>
      </c>
      <c r="D6" s="407" t="str">
        <f>INSTRUCCIONES!D6</f>
        <v>Otras unidades de rotograbado, flexografía, impresión serigráfica rotativa, laminado o barnizado (&gt;15), impresión serigráfica rotativa sobre textil o en cartón/cartulina (&gt;30).</v>
      </c>
      <c r="E6" s="407"/>
      <c r="F6" s="407"/>
      <c r="G6" s="407"/>
      <c r="H6" s="407"/>
      <c r="I6" s="407"/>
      <c r="J6" s="407"/>
      <c r="K6" s="407"/>
      <c r="L6" s="101"/>
    </row>
    <row r="7" spans="1:12" s="88" customFormat="1" ht="36" customHeight="1">
      <c r="A7" s="404"/>
      <c r="B7" s="404"/>
      <c r="C7" s="406"/>
      <c r="D7" s="407"/>
      <c r="E7" s="407"/>
      <c r="F7" s="407"/>
      <c r="G7" s="407"/>
      <c r="H7" s="407"/>
      <c r="I7" s="407"/>
      <c r="J7" s="407"/>
      <c r="K7" s="407"/>
      <c r="L7" s="101"/>
    </row>
    <row r="8" spans="1:12" s="88" customFormat="1" ht="19.5">
      <c r="A8" s="101"/>
      <c r="B8" s="98"/>
      <c r="C8" s="101"/>
      <c r="D8" s="101"/>
      <c r="E8" s="101"/>
      <c r="F8" s="101"/>
      <c r="G8" s="101"/>
      <c r="H8" s="101"/>
      <c r="I8" s="103"/>
      <c r="J8" s="103"/>
      <c r="K8" s="103"/>
      <c r="L8" s="101">
        <f>15000</f>
        <v>15000</v>
      </c>
    </row>
    <row r="9" spans="1:12" s="88" customFormat="1" ht="19.5">
      <c r="A9" s="101"/>
      <c r="B9" s="27" t="s">
        <v>81</v>
      </c>
      <c r="C9" s="98"/>
      <c r="D9" s="98"/>
      <c r="E9" s="98"/>
      <c r="F9" s="98"/>
      <c r="G9" s="98"/>
      <c r="H9" s="27"/>
      <c r="I9" s="101"/>
      <c r="J9" s="101"/>
      <c r="K9" s="197" t="s">
        <v>27</v>
      </c>
      <c r="L9" s="101">
        <v>25000</v>
      </c>
    </row>
    <row r="10" spans="1:12" s="88" customFormat="1" ht="17.25" customHeight="1">
      <c r="A10" s="101"/>
      <c r="B10" s="98"/>
      <c r="C10" s="107"/>
      <c r="D10" s="101"/>
      <c r="E10" s="101"/>
      <c r="F10" s="101"/>
      <c r="G10" s="98"/>
      <c r="H10" s="27"/>
      <c r="I10" s="101"/>
      <c r="J10" s="101"/>
      <c r="K10" s="198" t="s">
        <v>26</v>
      </c>
      <c r="L10" s="101">
        <v>30000</v>
      </c>
    </row>
    <row r="11" spans="1:12" s="88" customFormat="1" ht="19.5" customHeight="1">
      <c r="A11" s="101"/>
      <c r="B11" s="101"/>
      <c r="C11" s="384"/>
      <c r="D11" s="385"/>
      <c r="E11" s="385"/>
      <c r="F11" s="385"/>
      <c r="G11" s="385"/>
      <c r="H11" s="385"/>
      <c r="I11" s="385"/>
      <c r="J11" s="386"/>
      <c r="K11" s="196"/>
      <c r="L11" s="101"/>
    </row>
    <row r="12" spans="1:12" s="88" customFormat="1" ht="19.5" customHeight="1">
      <c r="A12" s="101"/>
      <c r="B12" s="101"/>
      <c r="C12" s="384"/>
      <c r="D12" s="385"/>
      <c r="E12" s="385"/>
      <c r="F12" s="385"/>
      <c r="G12" s="385"/>
      <c r="H12" s="385"/>
      <c r="I12" s="385"/>
      <c r="J12" s="386"/>
      <c r="K12" s="196"/>
      <c r="L12" s="101"/>
    </row>
    <row r="13" spans="1:12" s="88" customFormat="1" ht="20.25" customHeight="1" thickBot="1">
      <c r="A13" s="102"/>
      <c r="B13" s="104"/>
      <c r="C13" s="104"/>
      <c r="D13" s="104"/>
      <c r="E13" s="104"/>
      <c r="F13" s="102"/>
      <c r="G13" s="102"/>
      <c r="H13" s="102"/>
      <c r="I13" s="102"/>
      <c r="J13" s="102"/>
      <c r="K13" s="102"/>
      <c r="L13" s="101"/>
    </row>
    <row r="14" spans="4:5" ht="19.5" customHeight="1" thickBot="1">
      <c r="D14" s="23" t="s">
        <v>98</v>
      </c>
      <c r="E14" s="39"/>
    </row>
    <row r="15" spans="1:12" s="88" customFormat="1" ht="40.5" customHeight="1" thickBot="1">
      <c r="A15" s="390" t="s">
        <v>67</v>
      </c>
      <c r="B15" s="369" t="s">
        <v>148</v>
      </c>
      <c r="C15" s="370"/>
      <c r="D15" s="96">
        <f>'I1'!N3</f>
        <v>0</v>
      </c>
      <c r="E15" s="97"/>
      <c r="F15" s="84" t="s">
        <v>118</v>
      </c>
      <c r="G15" s="379" t="s">
        <v>117</v>
      </c>
      <c r="H15" s="380"/>
      <c r="I15" s="380"/>
      <c r="J15" s="380"/>
      <c r="K15" s="381"/>
      <c r="L15" s="101"/>
    </row>
    <row r="16" spans="1:12" s="88" customFormat="1" ht="19.5">
      <c r="A16" s="391"/>
      <c r="B16" s="278" t="s">
        <v>129</v>
      </c>
      <c r="C16" s="96">
        <f>'I1'!N6</f>
        <v>0</v>
      </c>
      <c r="D16" s="195"/>
      <c r="E16" s="97"/>
      <c r="F16" s="275"/>
      <c r="G16" s="275"/>
      <c r="H16" s="136"/>
      <c r="I16" s="136"/>
      <c r="J16" s="136"/>
      <c r="K16" s="97"/>
      <c r="L16" s="101"/>
    </row>
    <row r="17" spans="1:12" s="88" customFormat="1" ht="39">
      <c r="A17" s="391"/>
      <c r="B17" s="278" t="s">
        <v>159</v>
      </c>
      <c r="C17" s="96">
        <f>'I1'!N38</f>
        <v>0</v>
      </c>
      <c r="D17" s="195"/>
      <c r="E17" s="97"/>
      <c r="F17" s="275"/>
      <c r="G17" s="275"/>
      <c r="H17" s="136"/>
      <c r="I17" s="136"/>
      <c r="J17" s="136"/>
      <c r="K17" s="97"/>
      <c r="L17" s="101"/>
    </row>
    <row r="18" spans="1:12" s="88" customFormat="1" ht="19.5">
      <c r="A18" s="392"/>
      <c r="B18" s="278" t="s">
        <v>130</v>
      </c>
      <c r="C18" s="96">
        <f>'I1'!N54</f>
        <v>0</v>
      </c>
      <c r="D18" s="195"/>
      <c r="E18" s="97"/>
      <c r="F18" s="275"/>
      <c r="G18" s="275"/>
      <c r="H18" s="136"/>
      <c r="I18" s="136"/>
      <c r="J18" s="136"/>
      <c r="K18" s="97"/>
      <c r="L18" s="101"/>
    </row>
    <row r="19" spans="1:12" s="88" customFormat="1" ht="44.25" customHeight="1">
      <c r="A19" s="244" t="s">
        <v>36</v>
      </c>
      <c r="B19" s="369" t="s">
        <v>37</v>
      </c>
      <c r="C19" s="370"/>
      <c r="D19" s="96">
        <f>'I2'!M3</f>
        <v>0</v>
      </c>
      <c r="E19" s="98"/>
      <c r="L19" s="101"/>
    </row>
    <row r="20" spans="1:12" s="88" customFormat="1" ht="44.25" customHeight="1">
      <c r="A20" s="390" t="s">
        <v>38</v>
      </c>
      <c r="B20" s="369" t="s">
        <v>39</v>
      </c>
      <c r="C20" s="370"/>
      <c r="D20" s="96">
        <f>'O1'!U3</f>
        <v>0</v>
      </c>
      <c r="E20" s="99"/>
      <c r="F20" s="393" t="s">
        <v>131</v>
      </c>
      <c r="G20" s="394"/>
      <c r="H20" s="371" t="s">
        <v>70</v>
      </c>
      <c r="I20" s="371"/>
      <c r="J20" s="371"/>
      <c r="K20" s="96">
        <f>D15+D19</f>
        <v>0</v>
      </c>
      <c r="L20" s="101"/>
    </row>
    <row r="21" spans="1:12" s="88" customFormat="1" ht="30.75" customHeight="1">
      <c r="A21" s="391"/>
      <c r="B21" s="278" t="s">
        <v>129</v>
      </c>
      <c r="C21" s="96">
        <f>'O1'!U6</f>
        <v>0</v>
      </c>
      <c r="D21" s="195"/>
      <c r="E21" s="99"/>
      <c r="F21" s="393" t="s">
        <v>132</v>
      </c>
      <c r="G21" s="394"/>
      <c r="H21" s="418" t="s">
        <v>71</v>
      </c>
      <c r="I21" s="419"/>
      <c r="J21" s="420"/>
      <c r="K21" s="96">
        <f>D15-D27</f>
        <v>0</v>
      </c>
      <c r="L21" s="101"/>
    </row>
    <row r="22" spans="1:12" s="88" customFormat="1" ht="45" customHeight="1">
      <c r="A22" s="391"/>
      <c r="B22" s="279" t="s">
        <v>159</v>
      </c>
      <c r="C22" s="96">
        <f>'O1'!U30</f>
        <v>0</v>
      </c>
      <c r="D22" s="195"/>
      <c r="E22" s="99"/>
      <c r="F22" s="393" t="s">
        <v>133</v>
      </c>
      <c r="G22" s="394"/>
      <c r="H22" s="371" t="s">
        <v>72</v>
      </c>
      <c r="I22" s="371"/>
      <c r="J22" s="371"/>
      <c r="K22" s="96">
        <f>D15-D20-D24-D25-D26-D27</f>
        <v>0</v>
      </c>
      <c r="L22" s="101"/>
    </row>
    <row r="23" spans="1:12" s="88" customFormat="1" ht="33.75" customHeight="1">
      <c r="A23" s="392"/>
      <c r="B23" s="278" t="s">
        <v>130</v>
      </c>
      <c r="C23" s="96">
        <f>'O1'!U48</f>
        <v>0</v>
      </c>
      <c r="D23" s="195"/>
      <c r="E23" s="99"/>
      <c r="F23" s="401" t="s">
        <v>134</v>
      </c>
      <c r="G23" s="402"/>
      <c r="H23" s="403" t="s">
        <v>69</v>
      </c>
      <c r="I23" s="403"/>
      <c r="J23" s="403"/>
      <c r="K23" s="245">
        <f>IF(D15+D19&gt;0,K22/(D15+D19),0)</f>
        <v>0</v>
      </c>
      <c r="L23" s="101"/>
    </row>
    <row r="24" spans="1:12" s="88" customFormat="1" ht="47.25" customHeight="1">
      <c r="A24" s="244" t="s">
        <v>40</v>
      </c>
      <c r="B24" s="369" t="s">
        <v>146</v>
      </c>
      <c r="C24" s="370"/>
      <c r="D24" s="96">
        <f>'O5'!L3</f>
        <v>0</v>
      </c>
      <c r="E24" s="98"/>
      <c r="F24" s="424" t="s">
        <v>135</v>
      </c>
      <c r="G24" s="424"/>
      <c r="H24" s="371" t="s">
        <v>68</v>
      </c>
      <c r="I24" s="371"/>
      <c r="J24" s="371"/>
      <c r="K24" s="297">
        <f>K22+D20</f>
        <v>0</v>
      </c>
      <c r="L24" s="101"/>
    </row>
    <row r="25" spans="1:12" s="88" customFormat="1" ht="44.25" customHeight="1">
      <c r="A25" s="244" t="s">
        <v>41</v>
      </c>
      <c r="B25" s="369" t="s">
        <v>42</v>
      </c>
      <c r="C25" s="370"/>
      <c r="D25" s="96">
        <f>'O6'!I3</f>
        <v>0</v>
      </c>
      <c r="E25" s="98"/>
      <c r="F25" s="275"/>
      <c r="G25" s="275"/>
      <c r="H25" s="101"/>
      <c r="I25" s="101"/>
      <c r="J25" s="101"/>
      <c r="K25" s="97"/>
      <c r="L25" s="101"/>
    </row>
    <row r="26" spans="1:14" s="88" customFormat="1" ht="44.25" customHeight="1" thickBot="1">
      <c r="A26" s="244" t="s">
        <v>43</v>
      </c>
      <c r="B26" s="369" t="s">
        <v>147</v>
      </c>
      <c r="C26" s="370"/>
      <c r="D26" s="96">
        <f>'O7'!K4</f>
        <v>0</v>
      </c>
      <c r="E26" s="98"/>
      <c r="L26" s="171"/>
      <c r="M26" s="171"/>
      <c r="N26" s="171"/>
    </row>
    <row r="27" spans="1:12" s="88" customFormat="1" ht="44.25" customHeight="1">
      <c r="A27" s="244" t="s">
        <v>44</v>
      </c>
      <c r="B27" s="369" t="s">
        <v>45</v>
      </c>
      <c r="C27" s="370"/>
      <c r="D27" s="96">
        <f>'O8'!L3</f>
        <v>0</v>
      </c>
      <c r="E27" s="98"/>
      <c r="G27" s="415" t="s">
        <v>50</v>
      </c>
      <c r="H27" s="416"/>
      <c r="I27" s="416"/>
      <c r="J27" s="416"/>
      <c r="K27" s="417"/>
      <c r="L27" s="101"/>
    </row>
    <row r="28" spans="6:12" s="88" customFormat="1" ht="44.25" customHeight="1">
      <c r="F28" s="101"/>
      <c r="G28" s="137" t="str">
        <f>IF(OR(AND(K21&lt;$L$8,G15=M1),AND(K21&lt;L10,G15=M2)),"No se supera el umbral de consumo para esta actividad",0)</f>
        <v>No se supera el umbral de consumo para esta actividad</v>
      </c>
      <c r="H28" s="101"/>
      <c r="I28" s="101"/>
      <c r="J28" s="138"/>
      <c r="K28" s="139"/>
      <c r="L28" s="101"/>
    </row>
    <row r="29" spans="1:13" s="88" customFormat="1" ht="44.25" customHeight="1">
      <c r="A29" s="98"/>
      <c r="B29" s="140"/>
      <c r="C29" s="140"/>
      <c r="D29" s="141"/>
      <c r="E29" s="98"/>
      <c r="F29" s="98"/>
      <c r="G29" s="137" t="str">
        <f>IF(D15=0,"No se han introducido datos de consumo","")</f>
        <v>No se han introducido datos de consumo</v>
      </c>
      <c r="H29" s="101"/>
      <c r="I29" s="101"/>
      <c r="J29" s="101"/>
      <c r="K29" s="139"/>
      <c r="L29" s="101"/>
      <c r="M29" s="101"/>
    </row>
    <row r="30" spans="1:13" s="88" customFormat="1" ht="44.25" customHeight="1">
      <c r="A30" s="98"/>
      <c r="B30" s="140"/>
      <c r="C30" s="140"/>
      <c r="D30" s="141"/>
      <c r="E30" s="98"/>
      <c r="F30" s="98"/>
      <c r="G30" s="272" t="s">
        <v>51</v>
      </c>
      <c r="H30" s="271">
        <f>IF(D20=0,"",IF(SUM('O1'!W8:W291)&gt;=1,"NO","SI"))</f>
      </c>
      <c r="I30" s="398" t="str">
        <f>IF(D20=0,"No hay datos de emisiones canalizadas","")</f>
        <v>No hay datos de emisiones canalizadas</v>
      </c>
      <c r="J30" s="399"/>
      <c r="K30" s="400"/>
      <c r="L30" s="101"/>
      <c r="M30" s="101"/>
    </row>
    <row r="31" spans="2:13" s="88" customFormat="1" ht="50.25" customHeight="1" thickBot="1">
      <c r="B31" s="414" t="s">
        <v>105</v>
      </c>
      <c r="C31" s="414"/>
      <c r="D31" s="274">
        <f>IF(K22&gt;0,IF(AND(G15=M2,K21&gt;30000),0.2,0.25),"")</f>
      </c>
      <c r="G31" s="273" t="s">
        <v>52</v>
      </c>
      <c r="H31" s="271">
        <f>IF(K22&gt;0,IF(K23&gt;D31,"NO","SI"),"")</f>
      </c>
      <c r="I31" s="395" t="str">
        <f>IF(K21=0,"no hay datos",IF(K22&lt;0,"error datos, las emisiones difusas no pueden ser negativas",""))</f>
        <v>no hay datos</v>
      </c>
      <c r="J31" s="396"/>
      <c r="K31" s="397"/>
      <c r="L31" s="101"/>
      <c r="M31" s="101"/>
    </row>
    <row r="32" spans="1:11" s="98" customFormat="1" ht="44.25" customHeight="1" thickBot="1">
      <c r="A32" s="104"/>
      <c r="B32" s="247"/>
      <c r="C32" s="247"/>
      <c r="D32" s="248"/>
      <c r="E32" s="104"/>
      <c r="F32" s="104"/>
      <c r="G32" s="104"/>
      <c r="H32" s="104"/>
      <c r="I32" s="249"/>
      <c r="J32" s="104"/>
      <c r="K32" s="104"/>
    </row>
    <row r="33" spans="1:13" s="88" customFormat="1" ht="22.5">
      <c r="A33" s="302" t="s">
        <v>121</v>
      </c>
      <c r="B33" s="303"/>
      <c r="C33" s="142"/>
      <c r="D33" s="142"/>
      <c r="E33" s="98"/>
      <c r="F33" s="98"/>
      <c r="G33" s="98"/>
      <c r="H33" s="98"/>
      <c r="I33" s="98"/>
      <c r="J33" s="98"/>
      <c r="K33" s="246"/>
      <c r="L33" s="98"/>
      <c r="M33" s="98"/>
    </row>
    <row r="34" spans="1:13" s="88" customFormat="1" ht="30.75" customHeight="1">
      <c r="A34" s="105"/>
      <c r="B34" s="143"/>
      <c r="C34" s="142" t="s">
        <v>122</v>
      </c>
      <c r="D34" s="142"/>
      <c r="E34" s="421"/>
      <c r="F34" s="422"/>
      <c r="G34" s="422"/>
      <c r="H34" s="422"/>
      <c r="I34" s="422"/>
      <c r="J34" s="422"/>
      <c r="K34" s="423"/>
      <c r="L34" s="98"/>
      <c r="M34" s="98"/>
    </row>
    <row r="35" spans="1:13" s="100" customFormat="1" ht="33.75" customHeight="1" thickBot="1">
      <c r="A35" s="250"/>
      <c r="B35" s="251"/>
      <c r="C35" s="252" t="s">
        <v>123</v>
      </c>
      <c r="D35" s="252"/>
      <c r="E35" s="307"/>
      <c r="F35" s="253"/>
      <c r="G35" s="252" t="s">
        <v>124</v>
      </c>
      <c r="H35" s="304"/>
      <c r="I35" s="305"/>
      <c r="J35" s="305"/>
      <c r="K35" s="306"/>
      <c r="L35" s="98"/>
      <c r="M35" s="98"/>
    </row>
    <row r="36" spans="1:13" s="100" customFormat="1" ht="33.75" customHeight="1" thickBot="1">
      <c r="A36" s="308" t="s">
        <v>157</v>
      </c>
      <c r="B36" s="254"/>
      <c r="C36" s="255"/>
      <c r="D36" s="256"/>
      <c r="E36" s="257"/>
      <c r="F36" s="257"/>
      <c r="G36" s="256"/>
      <c r="H36" s="257"/>
      <c r="I36" s="257"/>
      <c r="J36" s="257"/>
      <c r="K36" s="258"/>
      <c r="L36" s="98"/>
      <c r="M36" s="98"/>
    </row>
    <row r="37" spans="1:13" s="88" customFormat="1" ht="44.25" customHeight="1">
      <c r="A37" s="411" t="s">
        <v>106</v>
      </c>
      <c r="B37" s="412"/>
      <c r="C37" s="412"/>
      <c r="D37" s="412"/>
      <c r="E37" s="412"/>
      <c r="F37" s="412"/>
      <c r="G37" s="412"/>
      <c r="H37" s="412"/>
      <c r="I37" s="412"/>
      <c r="J37" s="412"/>
      <c r="K37" s="413"/>
      <c r="L37" s="173"/>
      <c r="M37" s="101"/>
    </row>
    <row r="38" spans="1:12" s="88" customFormat="1" ht="44.25" customHeight="1">
      <c r="A38" s="309" t="s">
        <v>3</v>
      </c>
      <c r="B38" s="200"/>
      <c r="C38" s="265"/>
      <c r="D38" s="266"/>
      <c r="E38" s="266"/>
      <c r="F38" s="267"/>
      <c r="G38" s="310" t="s">
        <v>156</v>
      </c>
      <c r="H38" s="261"/>
      <c r="I38" s="262"/>
      <c r="J38" s="262"/>
      <c r="K38" s="263"/>
      <c r="L38" s="199"/>
    </row>
    <row r="39" spans="1:12" s="88" customFormat="1" ht="44.25" customHeight="1">
      <c r="A39" s="201"/>
      <c r="B39" s="202"/>
      <c r="C39" s="202"/>
      <c r="D39" s="202"/>
      <c r="E39" s="202"/>
      <c r="F39" s="202"/>
      <c r="G39" s="202"/>
      <c r="H39" s="264"/>
      <c r="I39" s="259"/>
      <c r="J39" s="259"/>
      <c r="K39" s="260"/>
      <c r="L39" s="199"/>
    </row>
    <row r="40" spans="1:12" s="88" customFormat="1" ht="44.25" customHeight="1">
      <c r="A40" s="101"/>
      <c r="B40" s="101"/>
      <c r="C40" s="101"/>
      <c r="D40" s="101"/>
      <c r="E40" s="101"/>
      <c r="F40" s="101"/>
      <c r="G40" s="101"/>
      <c r="H40" s="101"/>
      <c r="I40" s="101"/>
      <c r="J40" s="101"/>
      <c r="K40" s="101"/>
      <c r="L40" s="101"/>
    </row>
  </sheetData>
  <sheetProtection/>
  <mergeCells count="41">
    <mergeCell ref="E34:K34"/>
    <mergeCell ref="F24:G24"/>
    <mergeCell ref="A4:E4"/>
    <mergeCell ref="J3:K3"/>
    <mergeCell ref="A37:K37"/>
    <mergeCell ref="B25:C25"/>
    <mergeCell ref="B31:C31"/>
    <mergeCell ref="F20:G20"/>
    <mergeCell ref="B26:C26"/>
    <mergeCell ref="G27:K27"/>
    <mergeCell ref="H21:J21"/>
    <mergeCell ref="B27:C27"/>
    <mergeCell ref="F22:G22"/>
    <mergeCell ref="H24:J24"/>
    <mergeCell ref="I31:K31"/>
    <mergeCell ref="A20:A23"/>
    <mergeCell ref="F21:G21"/>
    <mergeCell ref="I30:K30"/>
    <mergeCell ref="F23:G23"/>
    <mergeCell ref="B24:C24"/>
    <mergeCell ref="H23:J23"/>
    <mergeCell ref="G15:K15"/>
    <mergeCell ref="C2:K2"/>
    <mergeCell ref="G4:J4"/>
    <mergeCell ref="C12:J12"/>
    <mergeCell ref="C3:F3"/>
    <mergeCell ref="A15:A18"/>
    <mergeCell ref="C11:J11"/>
    <mergeCell ref="A6:B7"/>
    <mergeCell ref="C6:C7"/>
    <mergeCell ref="D6:K7"/>
    <mergeCell ref="B15:C15"/>
    <mergeCell ref="B19:C19"/>
    <mergeCell ref="B20:C20"/>
    <mergeCell ref="H22:J22"/>
    <mergeCell ref="H20:J20"/>
    <mergeCell ref="L1:L2"/>
    <mergeCell ref="J5:K5"/>
    <mergeCell ref="A3:B3"/>
    <mergeCell ref="G3:I3"/>
    <mergeCell ref="A2:B2"/>
  </mergeCells>
  <conditionalFormatting sqref="K28">
    <cfRule type="expression" priority="5" dxfId="4" stopIfTrue="1">
      <formula>"NO"</formula>
    </cfRule>
  </conditionalFormatting>
  <conditionalFormatting sqref="H30">
    <cfRule type="expression" priority="4" dxfId="3" stopIfTrue="1">
      <formula>"NO"</formula>
    </cfRule>
  </conditionalFormatting>
  <conditionalFormatting sqref="K4">
    <cfRule type="expression" priority="3" dxfId="13" stopIfTrue="1">
      <formula>$F$4="SÍ"</formula>
    </cfRule>
  </conditionalFormatting>
  <conditionalFormatting sqref="K4">
    <cfRule type="expression" priority="1" dxfId="13" stopIfTrue="1">
      <formula>$F$5="SÍ"</formula>
    </cfRule>
    <cfRule type="expression" priority="2" dxfId="13" stopIfTrue="1">
      <formula>$F$4="SÍ"</formula>
    </cfRule>
  </conditionalFormatting>
  <dataValidations count="3">
    <dataValidation type="list" allowBlank="1" showInputMessage="1" showErrorMessage="1" sqref="G15:K15">
      <formula1>$M$1:$M$2</formula1>
    </dataValidation>
    <dataValidation type="list" allowBlank="1" showInputMessage="1" showErrorMessage="1" sqref="L26:N26">
      <formula1>#REF!</formula1>
    </dataValidation>
    <dataValidation type="list" allowBlank="1" showInputMessage="1" showErrorMessage="1" sqref="F4">
      <formula1>$M$3:$M$5</formula1>
    </dataValidation>
  </dataValidations>
  <printOptions horizontalCentered="1" verticalCentered="1"/>
  <pageMargins left="0.3937007874015748" right="0.3937007874015748" top="0.3937007874015748" bottom="0.3937007874015748" header="0.1968503937007874" footer="0"/>
  <pageSetup fitToHeight="1" fitToWidth="1" horizontalDpi="600" verticalDpi="600" orientation="portrait" paperSize="9" scale="51" r:id="rId5"/>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21</v>
      </c>
      <c r="C3" s="14"/>
      <c r="D3" s="14"/>
      <c r="E3" s="15"/>
      <c r="F3" s="15"/>
    </row>
    <row r="4" spans="1:7" ht="15">
      <c r="A4" s="3"/>
      <c r="B4" s="4"/>
      <c r="C4" s="4"/>
      <c r="D4" s="4"/>
      <c r="E4" s="4"/>
      <c r="F4" s="4"/>
      <c r="G4" s="5"/>
    </row>
    <row r="5" spans="1:7" ht="15">
      <c r="A5" s="6"/>
      <c r="B5" s="2"/>
      <c r="C5" s="2"/>
      <c r="D5" s="2"/>
      <c r="E5" s="2"/>
      <c r="F5" s="2"/>
      <c r="G5" s="7"/>
    </row>
    <row r="6" spans="1:7" ht="15">
      <c r="A6" s="6"/>
      <c r="B6" s="2"/>
      <c r="C6" s="2"/>
      <c r="D6" s="2"/>
      <c r="E6" s="2"/>
      <c r="F6" s="2"/>
      <c r="G6" s="7"/>
    </row>
    <row r="7" spans="1:7" ht="15">
      <c r="A7" s="6"/>
      <c r="B7" s="2"/>
      <c r="C7" s="2"/>
      <c r="D7" s="2"/>
      <c r="E7" s="2"/>
      <c r="F7" s="2"/>
      <c r="G7" s="7"/>
    </row>
    <row r="8" spans="1:7" ht="15">
      <c r="A8" s="6"/>
      <c r="B8" s="2"/>
      <c r="C8" s="2"/>
      <c r="D8" s="2"/>
      <c r="E8" s="2"/>
      <c r="F8" s="2"/>
      <c r="G8" s="7"/>
    </row>
    <row r="9" spans="1:7" ht="15">
      <c r="A9" s="6"/>
      <c r="B9" s="2"/>
      <c r="C9" s="2"/>
      <c r="D9" s="2"/>
      <c r="E9" s="2"/>
      <c r="F9" s="2"/>
      <c r="G9" s="7"/>
    </row>
    <row r="10" spans="1:7" ht="15">
      <c r="A10" s="6"/>
      <c r="B10" s="2"/>
      <c r="C10" s="2"/>
      <c r="D10" s="2"/>
      <c r="E10" s="2"/>
      <c r="F10" s="2"/>
      <c r="G10" s="7"/>
    </row>
    <row r="11" spans="1:7" ht="15">
      <c r="A11" s="6"/>
      <c r="B11" s="2"/>
      <c r="C11" s="2"/>
      <c r="D11" s="2"/>
      <c r="E11" s="2"/>
      <c r="F11" s="2"/>
      <c r="G11" s="7"/>
    </row>
    <row r="12" spans="1:7" ht="15">
      <c r="A12" s="6"/>
      <c r="B12" s="2"/>
      <c r="C12" s="2"/>
      <c r="D12" s="2"/>
      <c r="E12" s="2"/>
      <c r="F12" s="2"/>
      <c r="G12" s="7"/>
    </row>
    <row r="13" spans="1:7" ht="15">
      <c r="A13" s="6"/>
      <c r="B13" s="2"/>
      <c r="C13" s="2"/>
      <c r="D13" s="2"/>
      <c r="E13" s="2"/>
      <c r="F13" s="2"/>
      <c r="G13" s="7"/>
    </row>
    <row r="14" spans="1:7" ht="15">
      <c r="A14" s="6"/>
      <c r="B14" s="2"/>
      <c r="C14" s="2"/>
      <c r="D14" s="2"/>
      <c r="E14" s="2"/>
      <c r="F14" s="2"/>
      <c r="G14" s="7"/>
    </row>
    <row r="15" spans="1:7" ht="15">
      <c r="A15" s="6"/>
      <c r="B15" s="2"/>
      <c r="C15" s="2"/>
      <c r="D15" s="2"/>
      <c r="E15" s="2"/>
      <c r="F15" s="2"/>
      <c r="G15" s="7"/>
    </row>
    <row r="16" spans="1:7" ht="15">
      <c r="A16" s="6"/>
      <c r="B16" s="2"/>
      <c r="C16" s="2"/>
      <c r="D16" s="2"/>
      <c r="E16" s="2"/>
      <c r="F16" s="2"/>
      <c r="G16" s="7"/>
    </row>
    <row r="17" spans="1:7" ht="15">
      <c r="A17" s="6"/>
      <c r="B17" s="2"/>
      <c r="C17" s="2"/>
      <c r="D17" s="2"/>
      <c r="E17" s="2"/>
      <c r="F17" s="2"/>
      <c r="G17" s="7"/>
    </row>
    <row r="18" spans="1:7" ht="15">
      <c r="A18" s="6"/>
      <c r="B18" s="2"/>
      <c r="C18" s="2"/>
      <c r="D18" s="2"/>
      <c r="E18" s="2"/>
      <c r="F18" s="2"/>
      <c r="G18" s="7"/>
    </row>
    <row r="19" spans="1:7" ht="15">
      <c r="A19" s="6"/>
      <c r="B19" s="2"/>
      <c r="C19" s="2"/>
      <c r="D19" s="2"/>
      <c r="E19" s="2"/>
      <c r="F19" s="2"/>
      <c r="G19" s="7"/>
    </row>
    <row r="20" spans="1:7" ht="15">
      <c r="A20" s="6"/>
      <c r="B20" s="2"/>
      <c r="C20" s="2"/>
      <c r="D20" s="2"/>
      <c r="E20" s="2"/>
      <c r="F20" s="2"/>
      <c r="G20" s="7"/>
    </row>
    <row r="21" spans="1:7" ht="16.5">
      <c r="A21" s="6"/>
      <c r="B21" s="10"/>
      <c r="C21" s="2"/>
      <c r="D21" s="2"/>
      <c r="E21" s="2"/>
      <c r="F21" s="2"/>
      <c r="G21" s="7"/>
    </row>
    <row r="22" spans="1:7" ht="15">
      <c r="A22" s="6"/>
      <c r="B22" s="2"/>
      <c r="C22" s="2"/>
      <c r="D22" s="2"/>
      <c r="E22" s="2"/>
      <c r="F22" s="2"/>
      <c r="G22" s="7"/>
    </row>
    <row r="23" spans="1:7" ht="15">
      <c r="A23" s="6"/>
      <c r="B23" s="2"/>
      <c r="C23" s="2"/>
      <c r="D23" s="2"/>
      <c r="E23" s="2"/>
      <c r="F23" s="2"/>
      <c r="G23" s="7"/>
    </row>
    <row r="24" spans="1:7" ht="15.75" thickBot="1">
      <c r="A24" s="8"/>
      <c r="B24" s="1"/>
      <c r="C24" s="1"/>
      <c r="D24" s="1"/>
      <c r="E24" s="1"/>
      <c r="F24" s="1"/>
      <c r="G24" s="9"/>
    </row>
    <row r="25" ht="17.25" thickBot="1">
      <c r="A25" s="12" t="s">
        <v>22</v>
      </c>
    </row>
    <row r="26" spans="1:7" ht="15">
      <c r="A26" s="3" t="e">
        <f>#REF!</f>
        <v>#REF!</v>
      </c>
      <c r="B26" s="4"/>
      <c r="C26" s="4"/>
      <c r="D26" s="4"/>
      <c r="E26" s="4"/>
      <c r="F26" s="4"/>
      <c r="G26" s="5"/>
    </row>
    <row r="27" spans="1:7" ht="15.75" thickBot="1">
      <c r="A27" s="8"/>
      <c r="B27" s="1"/>
      <c r="C27" s="1"/>
      <c r="D27" s="1"/>
      <c r="E27" s="1"/>
      <c r="F27" s="1"/>
      <c r="G27" s="9"/>
    </row>
    <row r="28" ht="15.75" thickBot="1"/>
    <row r="29" spans="1:7" ht="15">
      <c r="A29" s="3"/>
      <c r="B29" s="4"/>
      <c r="C29" s="4"/>
      <c r="D29" s="4"/>
      <c r="E29" s="4"/>
      <c r="F29" s="4"/>
      <c r="G29" s="5"/>
    </row>
    <row r="30" spans="1:7" ht="15.75" thickBot="1">
      <c r="A30" s="8"/>
      <c r="B30" s="1"/>
      <c r="C30" s="1"/>
      <c r="D30" s="1"/>
      <c r="E30" s="1"/>
      <c r="F30" s="1"/>
      <c r="G30" s="9"/>
    </row>
    <row r="33" ht="16.5">
      <c r="B33" s="12" t="s">
        <v>24</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32"/>
  <sheetViews>
    <sheetView showGridLines="0" view="pageBreakPreview" zoomScale="70" zoomScaleNormal="75" zoomScaleSheetLayoutView="70" zoomScalePageLayoutView="0" workbookViewId="0" topLeftCell="A16">
      <selection activeCell="B14" sqref="B14:P14"/>
    </sheetView>
  </sheetViews>
  <sheetFormatPr defaultColWidth="11.00390625" defaultRowHeight="15"/>
  <cols>
    <col min="1" max="1" width="5.375" style="0" customWidth="1"/>
    <col min="2" max="2" width="7.625" style="0" customWidth="1"/>
    <col min="3" max="3" width="3.25390625" style="0" customWidth="1"/>
  </cols>
  <sheetData>
    <row r="2" ht="16.5">
      <c r="M2" s="52"/>
    </row>
    <row r="3" spans="1:13" ht="15">
      <c r="A3" s="319"/>
      <c r="B3" s="319"/>
      <c r="C3" s="319"/>
      <c r="D3" s="319"/>
      <c r="E3" s="319"/>
      <c r="F3" s="319"/>
      <c r="G3" s="319"/>
      <c r="H3" s="319"/>
      <c r="I3" s="319"/>
      <c r="J3" s="319"/>
      <c r="K3" s="319"/>
      <c r="L3" s="319"/>
      <c r="M3" s="319"/>
    </row>
    <row r="4" spans="1:13" ht="50.25" customHeight="1">
      <c r="A4" s="319"/>
      <c r="B4" s="319"/>
      <c r="C4" s="319"/>
      <c r="D4" s="319"/>
      <c r="E4" s="319"/>
      <c r="F4" s="319"/>
      <c r="G4" s="319"/>
      <c r="H4" s="319"/>
      <c r="I4" s="319"/>
      <c r="J4" s="319"/>
      <c r="K4" s="319"/>
      <c r="L4" s="319"/>
      <c r="M4" s="319"/>
    </row>
    <row r="5" spans="1:16" ht="46.5" customHeight="1">
      <c r="A5" s="318" t="s">
        <v>78</v>
      </c>
      <c r="B5" s="318"/>
      <c r="C5" s="318"/>
      <c r="D5" s="318"/>
      <c r="E5" s="318"/>
      <c r="F5" s="318"/>
      <c r="G5" s="318"/>
      <c r="H5" s="318"/>
      <c r="I5" s="318"/>
      <c r="J5" s="318"/>
      <c r="K5" s="318"/>
      <c r="L5" s="318"/>
      <c r="M5" s="318"/>
      <c r="N5" s="318"/>
      <c r="O5" s="318"/>
      <c r="P5" s="318"/>
    </row>
    <row r="6" spans="1:16" ht="65.25" customHeight="1">
      <c r="A6" s="317">
        <v>3</v>
      </c>
      <c r="B6" s="317"/>
      <c r="C6" s="209" t="s">
        <v>88</v>
      </c>
      <c r="D6" s="316" t="s">
        <v>113</v>
      </c>
      <c r="E6" s="316"/>
      <c r="F6" s="316"/>
      <c r="G6" s="316"/>
      <c r="H6" s="316"/>
      <c r="I6" s="316"/>
      <c r="J6" s="316"/>
      <c r="K6" s="316"/>
      <c r="L6" s="316"/>
      <c r="M6" s="316"/>
      <c r="N6" s="316"/>
      <c r="O6" s="316"/>
      <c r="P6" s="316"/>
    </row>
    <row r="7" spans="1:16" ht="16.5" customHeight="1">
      <c r="A7" s="118"/>
      <c r="B7" s="318" t="s">
        <v>77</v>
      </c>
      <c r="C7" s="318"/>
      <c r="D7" s="318"/>
      <c r="E7" s="318"/>
      <c r="F7" s="318"/>
      <c r="G7" s="318"/>
      <c r="H7" s="318"/>
      <c r="I7" s="318"/>
      <c r="J7" s="318"/>
      <c r="K7" s="318"/>
      <c r="L7" s="318"/>
      <c r="M7" s="318"/>
      <c r="N7" s="318"/>
      <c r="O7" s="318"/>
      <c r="P7" s="318"/>
    </row>
    <row r="8" spans="1:16" ht="16.5" customHeight="1">
      <c r="A8" s="118"/>
      <c r="B8" s="318"/>
      <c r="C8" s="318"/>
      <c r="D8" s="318"/>
      <c r="E8" s="318"/>
      <c r="F8" s="318"/>
      <c r="G8" s="318"/>
      <c r="H8" s="318"/>
      <c r="I8" s="318"/>
      <c r="J8" s="318"/>
      <c r="K8" s="318"/>
      <c r="L8" s="318"/>
      <c r="M8" s="318"/>
      <c r="N8" s="318"/>
      <c r="O8" s="318"/>
      <c r="P8" s="318"/>
    </row>
    <row r="9" spans="2:13" ht="18">
      <c r="B9" s="42"/>
      <c r="C9" s="42"/>
      <c r="D9" s="42"/>
      <c r="E9" s="42"/>
      <c r="F9" s="42"/>
      <c r="G9" s="42"/>
      <c r="H9" s="42"/>
      <c r="M9" s="52"/>
    </row>
    <row r="10" spans="1:16" ht="25.5" customHeight="1">
      <c r="A10" s="145" t="s">
        <v>88</v>
      </c>
      <c r="B10" s="315" t="s">
        <v>171</v>
      </c>
      <c r="C10" s="315"/>
      <c r="D10" s="315"/>
      <c r="E10" s="315"/>
      <c r="F10" s="315"/>
      <c r="G10" s="315"/>
      <c r="H10" s="315"/>
      <c r="I10" s="315"/>
      <c r="J10" s="315"/>
      <c r="K10" s="315"/>
      <c r="L10" s="315"/>
      <c r="M10" s="315"/>
      <c r="N10" s="315"/>
      <c r="O10" s="315"/>
      <c r="P10" s="315"/>
    </row>
    <row r="11" spans="2:13" ht="18">
      <c r="B11" s="42"/>
      <c r="C11" s="42"/>
      <c r="D11" s="42"/>
      <c r="E11" s="42"/>
      <c r="F11" s="42"/>
      <c r="G11" s="42"/>
      <c r="H11" s="42"/>
      <c r="M11" s="52"/>
    </row>
    <row r="12" spans="1:16" ht="36.75" customHeight="1">
      <c r="A12" s="145" t="s">
        <v>88</v>
      </c>
      <c r="B12" s="315" t="s">
        <v>172</v>
      </c>
      <c r="C12" s="315"/>
      <c r="D12" s="315"/>
      <c r="E12" s="315"/>
      <c r="F12" s="315"/>
      <c r="G12" s="315"/>
      <c r="H12" s="315"/>
      <c r="I12" s="315"/>
      <c r="J12" s="315"/>
      <c r="K12" s="315"/>
      <c r="L12" s="315"/>
      <c r="M12" s="315"/>
      <c r="N12" s="315"/>
      <c r="O12" s="315"/>
      <c r="P12" s="315"/>
    </row>
    <row r="13" spans="1:13" ht="28.5" customHeight="1">
      <c r="A13" s="145" t="s">
        <v>88</v>
      </c>
      <c r="B13" s="315" t="s">
        <v>92</v>
      </c>
      <c r="C13" s="315"/>
      <c r="D13" s="315"/>
      <c r="E13" s="315"/>
      <c r="F13" s="315"/>
      <c r="G13" s="315"/>
      <c r="H13" s="315"/>
      <c r="I13" s="315"/>
      <c r="J13" s="315"/>
      <c r="K13" s="315"/>
      <c r="L13" s="315"/>
      <c r="M13" s="52"/>
    </row>
    <row r="14" spans="1:16" ht="53.25" customHeight="1">
      <c r="A14" s="145" t="s">
        <v>88</v>
      </c>
      <c r="B14" s="315" t="s">
        <v>90</v>
      </c>
      <c r="C14" s="315"/>
      <c r="D14" s="315"/>
      <c r="E14" s="315"/>
      <c r="F14" s="315"/>
      <c r="G14" s="315"/>
      <c r="H14" s="315"/>
      <c r="I14" s="315"/>
      <c r="J14" s="315"/>
      <c r="K14" s="315"/>
      <c r="L14" s="315"/>
      <c r="M14" s="315"/>
      <c r="N14" s="315"/>
      <c r="O14" s="315"/>
      <c r="P14" s="315"/>
    </row>
    <row r="15" spans="1:16" ht="36" customHeight="1">
      <c r="A15" s="145" t="s">
        <v>88</v>
      </c>
      <c r="B15" s="320" t="s">
        <v>136</v>
      </c>
      <c r="C15" s="320"/>
      <c r="D15" s="320"/>
      <c r="E15" s="320"/>
      <c r="F15" s="320"/>
      <c r="G15" s="320"/>
      <c r="H15" s="320"/>
      <c r="I15" s="320"/>
      <c r="J15" s="320"/>
      <c r="K15" s="320"/>
      <c r="L15" s="320"/>
      <c r="M15" s="320"/>
      <c r="N15" s="320"/>
      <c r="O15" s="320"/>
      <c r="P15" s="320"/>
    </row>
    <row r="16" spans="1:16" ht="49.5" customHeight="1">
      <c r="A16" s="145" t="s">
        <v>88</v>
      </c>
      <c r="B16" s="315" t="s">
        <v>158</v>
      </c>
      <c r="C16" s="315"/>
      <c r="D16" s="315"/>
      <c r="E16" s="315"/>
      <c r="F16" s="315"/>
      <c r="G16" s="315"/>
      <c r="H16" s="315"/>
      <c r="I16" s="315"/>
      <c r="J16" s="315"/>
      <c r="K16" s="315"/>
      <c r="L16" s="315"/>
      <c r="M16" s="315"/>
      <c r="N16" s="315"/>
      <c r="O16" s="315"/>
      <c r="P16" s="315"/>
    </row>
    <row r="17" spans="1:13" ht="22.5">
      <c r="A17" s="145" t="s">
        <v>88</v>
      </c>
      <c r="B17" s="315" t="s">
        <v>170</v>
      </c>
      <c r="C17" s="315"/>
      <c r="D17" s="315"/>
      <c r="E17" s="315"/>
      <c r="F17" s="315"/>
      <c r="G17" s="315"/>
      <c r="H17" s="315"/>
      <c r="I17" s="315"/>
      <c r="J17" s="315"/>
      <c r="K17" s="315"/>
      <c r="L17" s="315"/>
      <c r="M17" s="52"/>
    </row>
    <row r="18" spans="1:13" ht="22.5">
      <c r="A18" s="145" t="s">
        <v>88</v>
      </c>
      <c r="B18" s="89" t="s">
        <v>87</v>
      </c>
      <c r="C18" s="89"/>
      <c r="D18" s="89"/>
      <c r="E18" s="89"/>
      <c r="F18" s="89"/>
      <c r="G18" s="89"/>
      <c r="H18" s="89"/>
      <c r="I18" s="89"/>
      <c r="J18" s="89"/>
      <c r="K18" s="89"/>
      <c r="L18" s="89"/>
      <c r="M18" s="74"/>
    </row>
    <row r="19" spans="1:13" ht="38.25" customHeight="1">
      <c r="A19" s="145"/>
      <c r="B19" s="90" t="s">
        <v>88</v>
      </c>
      <c r="C19" s="315" t="s">
        <v>91</v>
      </c>
      <c r="D19" s="315"/>
      <c r="E19" s="315"/>
      <c r="F19" s="315"/>
      <c r="G19" s="315"/>
      <c r="H19" s="315"/>
      <c r="I19" s="315"/>
      <c r="J19" s="315"/>
      <c r="K19" s="315"/>
      <c r="L19" s="315"/>
      <c r="M19" s="74"/>
    </row>
    <row r="20" spans="1:13" ht="22.5">
      <c r="A20" s="145"/>
      <c r="B20" s="90" t="s">
        <v>88</v>
      </c>
      <c r="C20" s="89" t="s">
        <v>114</v>
      </c>
      <c r="D20" s="89"/>
      <c r="E20" s="89"/>
      <c r="F20" s="89"/>
      <c r="G20" s="89"/>
      <c r="H20" s="89"/>
      <c r="I20" s="89"/>
      <c r="J20" s="89"/>
      <c r="K20" s="89"/>
      <c r="L20" s="89"/>
      <c r="M20" s="52"/>
    </row>
    <row r="21" spans="1:13" ht="22.5">
      <c r="A21" s="145"/>
      <c r="B21" s="89"/>
      <c r="C21" s="89"/>
      <c r="D21" s="89"/>
      <c r="E21" s="89"/>
      <c r="F21" s="89"/>
      <c r="G21" s="89"/>
      <c r="H21" s="89"/>
      <c r="I21" s="89"/>
      <c r="J21" s="89"/>
      <c r="K21" s="89"/>
      <c r="L21" s="89"/>
      <c r="M21" s="75"/>
    </row>
    <row r="22" spans="1:13" ht="22.5">
      <c r="A22" s="145" t="s">
        <v>88</v>
      </c>
      <c r="B22" s="89" t="s">
        <v>111</v>
      </c>
      <c r="C22" s="89"/>
      <c r="D22" s="89"/>
      <c r="E22" s="89"/>
      <c r="F22" s="89"/>
      <c r="G22" s="89"/>
      <c r="H22" s="89"/>
      <c r="I22" s="89"/>
      <c r="J22" s="89"/>
      <c r="K22" s="89"/>
      <c r="L22" s="89"/>
      <c r="M22" s="52"/>
    </row>
    <row r="23" spans="1:13" ht="22.5">
      <c r="A23" s="145"/>
      <c r="B23" s="90" t="s">
        <v>88</v>
      </c>
      <c r="C23" s="89" t="s">
        <v>93</v>
      </c>
      <c r="D23" s="89"/>
      <c r="E23" s="89"/>
      <c r="F23" s="89"/>
      <c r="G23" s="89"/>
      <c r="H23" s="89"/>
      <c r="I23" s="89"/>
      <c r="J23" s="89"/>
      <c r="K23" s="89"/>
      <c r="L23" s="89"/>
      <c r="M23" s="52"/>
    </row>
    <row r="24" spans="1:13" ht="22.5">
      <c r="A24" s="145"/>
      <c r="B24" s="90" t="s">
        <v>88</v>
      </c>
      <c r="C24" s="89" t="s">
        <v>89</v>
      </c>
      <c r="D24" s="89"/>
      <c r="E24" s="89"/>
      <c r="F24" s="89"/>
      <c r="G24" s="89"/>
      <c r="H24" s="89"/>
      <c r="I24" s="89"/>
      <c r="J24" s="89"/>
      <c r="K24" s="89"/>
      <c r="L24" s="89"/>
      <c r="M24" s="52"/>
    </row>
    <row r="25" spans="1:13" ht="22.5">
      <c r="A25" s="145"/>
      <c r="B25" s="91"/>
      <c r="C25" s="92"/>
      <c r="D25" s="92"/>
      <c r="E25" s="92"/>
      <c r="F25" s="92"/>
      <c r="G25" s="92"/>
      <c r="H25" s="92"/>
      <c r="I25" s="92"/>
      <c r="J25" s="92"/>
      <c r="K25" s="92"/>
      <c r="L25" s="92"/>
      <c r="M25" s="52"/>
    </row>
    <row r="26" spans="1:13" ht="22.5">
      <c r="A26" s="145" t="s">
        <v>88</v>
      </c>
      <c r="B26" s="89" t="s">
        <v>107</v>
      </c>
      <c r="M26" s="52"/>
    </row>
    <row r="27" spans="2:13" ht="16.5">
      <c r="B27" s="90" t="s">
        <v>88</v>
      </c>
      <c r="C27" s="106" t="s">
        <v>108</v>
      </c>
      <c r="D27" s="106"/>
      <c r="E27" s="106"/>
      <c r="F27" s="106"/>
      <c r="G27" s="106"/>
      <c r="H27" s="106"/>
      <c r="I27" s="106"/>
      <c r="J27" s="106"/>
      <c r="K27" s="106"/>
      <c r="M27" s="52"/>
    </row>
    <row r="28" spans="2:13" ht="16.5">
      <c r="B28" s="90" t="s">
        <v>88</v>
      </c>
      <c r="C28" s="106" t="s">
        <v>109</v>
      </c>
      <c r="D28" s="106"/>
      <c r="E28" s="106"/>
      <c r="F28" s="106"/>
      <c r="G28" s="106"/>
      <c r="H28" s="106"/>
      <c r="I28" s="106"/>
      <c r="J28" s="106"/>
      <c r="K28" s="106"/>
      <c r="M28" s="52"/>
    </row>
    <row r="29" spans="2:13" ht="16.5">
      <c r="B29" s="90" t="s">
        <v>88</v>
      </c>
      <c r="C29" s="106" t="s">
        <v>149</v>
      </c>
      <c r="D29" s="106"/>
      <c r="E29" s="106"/>
      <c r="F29" s="106"/>
      <c r="G29" s="106"/>
      <c r="H29" s="106"/>
      <c r="I29" s="106"/>
      <c r="J29" s="106"/>
      <c r="K29" s="106"/>
      <c r="M29" s="52"/>
    </row>
    <row r="30" spans="2:13" ht="15">
      <c r="B30" s="90" t="s">
        <v>88</v>
      </c>
      <c r="C30" s="106" t="s">
        <v>110</v>
      </c>
      <c r="D30" s="106"/>
      <c r="E30" s="106"/>
      <c r="F30" s="106"/>
      <c r="G30" s="106"/>
      <c r="H30" s="106"/>
      <c r="I30" s="106"/>
      <c r="J30" s="106"/>
      <c r="K30" s="106"/>
      <c r="M30" s="106"/>
    </row>
    <row r="31" spans="2:13" ht="15">
      <c r="B31" s="90" t="s">
        <v>88</v>
      </c>
      <c r="C31" s="89" t="s">
        <v>115</v>
      </c>
      <c r="D31" s="89"/>
      <c r="E31" s="89"/>
      <c r="F31" s="89"/>
      <c r="G31" s="89"/>
      <c r="H31" s="89"/>
      <c r="I31" s="89"/>
      <c r="J31" s="89"/>
      <c r="K31" s="89"/>
      <c r="M31" s="106"/>
    </row>
    <row r="32" spans="2:13" ht="16.5">
      <c r="B32" s="90" t="s">
        <v>88</v>
      </c>
      <c r="C32" s="89" t="s">
        <v>116</v>
      </c>
      <c r="M32" s="52"/>
    </row>
  </sheetData>
  <sheetProtection/>
  <mergeCells count="13">
    <mergeCell ref="C19:L19"/>
    <mergeCell ref="A3:M4"/>
    <mergeCell ref="B13:L13"/>
    <mergeCell ref="B17:L17"/>
    <mergeCell ref="B15:P15"/>
    <mergeCell ref="B14:P14"/>
    <mergeCell ref="B16:P16"/>
    <mergeCell ref="B10:P10"/>
    <mergeCell ref="B12:P12"/>
    <mergeCell ref="D6:P6"/>
    <mergeCell ref="A6:B6"/>
    <mergeCell ref="A5:P5"/>
    <mergeCell ref="B7:P8"/>
  </mergeCells>
  <printOptions horizontalCentered="1" verticalCentered="1"/>
  <pageMargins left="0.25" right="0.25" top="0.75" bottom="0.75" header="0.3" footer="0.3"/>
  <pageSetup fitToHeight="1" fitToWidth="1" horizontalDpi="600" verticalDpi="600" orientation="landscape" paperSize="9" scale="54" r:id="rId3"/>
  <drawing r:id="rId1"/>
  <legacyDrawingHF r:id="rId2"/>
</worksheet>
</file>

<file path=xl/worksheets/sheet4.xml><?xml version="1.0" encoding="utf-8"?>
<worksheet xmlns="http://schemas.openxmlformats.org/spreadsheetml/2006/main" xmlns:r="http://schemas.openxmlformats.org/officeDocument/2006/relationships">
  <sheetPr codeName="Hoja16"/>
  <dimension ref="A2:O66"/>
  <sheetViews>
    <sheetView showGridLines="0" showZeros="0" view="pageBreakPreview" zoomScale="55" zoomScaleSheetLayoutView="55" zoomScalePageLayoutView="0" workbookViewId="0" topLeftCell="A1">
      <selection activeCell="F8" sqref="F8:G8"/>
    </sheetView>
  </sheetViews>
  <sheetFormatPr defaultColWidth="11.00390625" defaultRowHeight="15"/>
  <cols>
    <col min="1" max="1" width="12.125" style="0" customWidth="1"/>
    <col min="2" max="2" width="22.25390625" style="0" customWidth="1"/>
    <col min="3" max="3" width="15.75390625" style="0" customWidth="1"/>
    <col min="4" max="4" width="11.00390625" style="0" customWidth="1"/>
    <col min="5" max="5" width="16.875" style="0" customWidth="1"/>
    <col min="6" max="6" width="11.875" style="0" customWidth="1"/>
    <col min="9" max="9" width="13.125" style="0" customWidth="1"/>
    <col min="10" max="10" width="13.375" style="0" customWidth="1"/>
    <col min="11" max="11" width="21.25390625" style="0" customWidth="1"/>
    <col min="12" max="12" width="3.75390625" style="0" customWidth="1"/>
    <col min="13" max="13" width="16.125" style="0" customWidth="1"/>
    <col min="14" max="14" width="14.625" style="0" customWidth="1"/>
  </cols>
  <sheetData>
    <row r="1" ht="74.25" customHeight="1"/>
    <row r="2" spans="1:15" s="95" customFormat="1" ht="23.25" thickBot="1">
      <c r="A2" s="212">
        <f>PGD!C2</f>
        <v>0</v>
      </c>
      <c r="B2" s="212"/>
      <c r="C2" s="212"/>
      <c r="D2" s="212"/>
      <c r="E2" s="212"/>
      <c r="F2" s="212"/>
      <c r="G2" s="212"/>
      <c r="H2" s="212"/>
      <c r="I2" s="212"/>
      <c r="J2" s="212"/>
      <c r="K2" s="212"/>
      <c r="L2" s="212"/>
      <c r="M2" s="212" t="s">
        <v>104</v>
      </c>
      <c r="N2" s="212">
        <f>PGD!C5</f>
        <v>0</v>
      </c>
      <c r="O2" s="212"/>
    </row>
    <row r="3" spans="1:15" ht="51" customHeight="1" thickBot="1">
      <c r="A3" s="49" t="s">
        <v>35</v>
      </c>
      <c r="B3" s="326" t="s">
        <v>46</v>
      </c>
      <c r="C3" s="326"/>
      <c r="D3" s="326"/>
      <c r="E3" s="326"/>
      <c r="F3" s="326"/>
      <c r="G3" s="326"/>
      <c r="H3" s="326"/>
      <c r="I3" s="326"/>
      <c r="J3" s="326"/>
      <c r="K3" s="326"/>
      <c r="L3" s="2"/>
      <c r="M3" s="210" t="s">
        <v>47</v>
      </c>
      <c r="N3" s="211">
        <f>N6+N38+N54</f>
        <v>0</v>
      </c>
      <c r="O3" s="82">
        <f>IF(N3=0,"","kg")</f>
      </c>
    </row>
    <row r="4" spans="1:15" ht="16.5" customHeight="1" thickBot="1">
      <c r="A4" s="66"/>
      <c r="B4" s="327"/>
      <c r="C4" s="327"/>
      <c r="D4" s="327"/>
      <c r="E4" s="327"/>
      <c r="F4" s="327"/>
      <c r="G4" s="327"/>
      <c r="H4" s="327"/>
      <c r="I4" s="327"/>
      <c r="J4" s="327"/>
      <c r="K4" s="327"/>
      <c r="L4" s="1"/>
      <c r="M4" s="65"/>
      <c r="N4" s="65"/>
      <c r="O4" s="47"/>
    </row>
    <row r="5" spans="1:15" ht="23.25" thickBot="1">
      <c r="A5" s="162" t="s">
        <v>99</v>
      </c>
      <c r="B5" s="163"/>
      <c r="C5" s="163"/>
      <c r="D5" s="163"/>
      <c r="E5" s="163"/>
      <c r="F5" s="163"/>
      <c r="G5" s="163"/>
      <c r="H5" s="163"/>
      <c r="I5" s="163"/>
      <c r="J5" s="163"/>
      <c r="K5" s="163"/>
      <c r="L5" s="164"/>
      <c r="M5" s="164"/>
      <c r="N5" s="164"/>
      <c r="O5" s="164"/>
    </row>
    <row r="6" spans="1:15" s="22" customFormat="1" ht="34.5" customHeight="1" thickBot="1">
      <c r="A6" s="23"/>
      <c r="M6" s="83" t="s">
        <v>34</v>
      </c>
      <c r="N6" s="160">
        <f>SUM(H8:H36)</f>
        <v>0</v>
      </c>
      <c r="O6" s="82">
        <f>IF(N6=0,"","kg")</f>
      </c>
    </row>
    <row r="7" spans="1:10" s="12" customFormat="1" ht="78" customHeight="1">
      <c r="A7" s="10"/>
      <c r="B7" s="154" t="s">
        <v>31</v>
      </c>
      <c r="C7" s="155" t="s">
        <v>153</v>
      </c>
      <c r="D7" s="208" t="s">
        <v>150</v>
      </c>
      <c r="E7" s="208" t="s">
        <v>151</v>
      </c>
      <c r="F7" s="157" t="s">
        <v>152</v>
      </c>
      <c r="G7" s="154" t="s">
        <v>32</v>
      </c>
      <c r="H7" s="328" t="s">
        <v>139</v>
      </c>
      <c r="I7" s="328"/>
      <c r="J7" s="12" t="s">
        <v>100</v>
      </c>
    </row>
    <row r="8" spans="1:14" ht="16.5">
      <c r="A8" s="2"/>
      <c r="B8" s="46"/>
      <c r="C8" s="44"/>
      <c r="D8" s="44"/>
      <c r="E8" s="44"/>
      <c r="F8" s="44"/>
      <c r="G8" s="81"/>
      <c r="H8" s="321">
        <f>IF(D8-E8+F8&lt;0,"error en los datos introducidos",IF(OR(D8&gt;0,E8&gt;0,F8&gt;0),IF(G8&gt;0,G8*(D8+F8-E8),"error introducir el % de COV"),0))</f>
        <v>0</v>
      </c>
      <c r="I8" s="322"/>
      <c r="J8" s="82">
        <f>IF(I8=0,"","kg")</f>
      </c>
      <c r="N8" s="2"/>
    </row>
    <row r="9" spans="1:14" ht="16.5">
      <c r="A9" s="2"/>
      <c r="B9" s="46"/>
      <c r="C9" s="46"/>
      <c r="D9" s="46"/>
      <c r="E9" s="46"/>
      <c r="F9" s="46"/>
      <c r="G9" s="72"/>
      <c r="H9" s="321">
        <f aca="true" t="shared" si="0" ref="H9:H34">IF(D9-E9+F9&lt;0,"error en los datos introducidos",IF(OR(D9&gt;0,E9&gt;0,F9&gt;0),IF(G9&gt;0,G9*(D9+F9-E9),"error introducir el % de COV"),0))</f>
        <v>0</v>
      </c>
      <c r="I9" s="322"/>
      <c r="J9" s="82">
        <f aca="true" t="shared" si="1" ref="J9:J34">IF(I9=0,"","kg")</f>
      </c>
      <c r="N9" s="2"/>
    </row>
    <row r="10" spans="1:14" ht="16.5">
      <c r="A10" s="2"/>
      <c r="B10" s="46"/>
      <c r="C10" s="46"/>
      <c r="D10" s="46"/>
      <c r="E10" s="46"/>
      <c r="F10" s="46"/>
      <c r="G10" s="72"/>
      <c r="H10" s="321">
        <f t="shared" si="0"/>
        <v>0</v>
      </c>
      <c r="I10" s="322"/>
      <c r="J10" s="82">
        <f t="shared" si="1"/>
      </c>
      <c r="N10" s="2"/>
    </row>
    <row r="11" spans="1:14" ht="16.5">
      <c r="A11" s="2"/>
      <c r="B11" s="46"/>
      <c r="C11" s="46"/>
      <c r="D11" s="46"/>
      <c r="E11" s="46"/>
      <c r="F11" s="46"/>
      <c r="G11" s="78"/>
      <c r="H11" s="321">
        <f t="shared" si="0"/>
        <v>0</v>
      </c>
      <c r="I11" s="322"/>
      <c r="J11" s="82">
        <f t="shared" si="1"/>
      </c>
      <c r="N11" s="2"/>
    </row>
    <row r="12" spans="1:14" ht="16.5">
      <c r="A12" s="2"/>
      <c r="B12" s="46"/>
      <c r="C12" s="46"/>
      <c r="D12" s="46"/>
      <c r="E12" s="46"/>
      <c r="F12" s="46"/>
      <c r="G12" s="73"/>
      <c r="H12" s="321">
        <f t="shared" si="0"/>
        <v>0</v>
      </c>
      <c r="I12" s="322"/>
      <c r="J12" s="82">
        <f t="shared" si="1"/>
      </c>
      <c r="N12" s="2"/>
    </row>
    <row r="13" spans="1:14" ht="16.5">
      <c r="A13" s="2"/>
      <c r="B13" s="46"/>
      <c r="C13" s="46"/>
      <c r="D13" s="46"/>
      <c r="E13" s="46"/>
      <c r="F13" s="46"/>
      <c r="G13" s="73"/>
      <c r="H13" s="321">
        <f t="shared" si="0"/>
        <v>0</v>
      </c>
      <c r="I13" s="322"/>
      <c r="J13" s="82">
        <f t="shared" si="1"/>
      </c>
      <c r="N13" s="2"/>
    </row>
    <row r="14" spans="1:14" ht="16.5">
      <c r="A14" s="2"/>
      <c r="B14" s="46"/>
      <c r="C14" s="46"/>
      <c r="D14" s="46"/>
      <c r="E14" s="46"/>
      <c r="F14" s="46"/>
      <c r="G14" s="73"/>
      <c r="H14" s="321">
        <f t="shared" si="0"/>
        <v>0</v>
      </c>
      <c r="I14" s="322"/>
      <c r="J14" s="82">
        <f t="shared" si="1"/>
      </c>
      <c r="N14" s="2"/>
    </row>
    <row r="15" spans="1:14" ht="16.5">
      <c r="A15" s="2"/>
      <c r="B15" s="46"/>
      <c r="C15" s="46"/>
      <c r="D15" s="46"/>
      <c r="E15" s="46"/>
      <c r="F15" s="46"/>
      <c r="G15" s="73"/>
      <c r="H15" s="321">
        <f t="shared" si="0"/>
        <v>0</v>
      </c>
      <c r="I15" s="322"/>
      <c r="J15" s="82">
        <f t="shared" si="1"/>
      </c>
      <c r="N15" s="2"/>
    </row>
    <row r="16" spans="1:14" ht="16.5">
      <c r="A16" s="2"/>
      <c r="B16" s="46"/>
      <c r="C16" s="46"/>
      <c r="D16" s="46"/>
      <c r="E16" s="46"/>
      <c r="F16" s="46"/>
      <c r="G16" s="73"/>
      <c r="H16" s="321">
        <f t="shared" si="0"/>
        <v>0</v>
      </c>
      <c r="I16" s="322"/>
      <c r="J16" s="82">
        <f t="shared" si="1"/>
      </c>
      <c r="N16" s="2"/>
    </row>
    <row r="17" spans="1:14" ht="16.5">
      <c r="A17" s="2"/>
      <c r="B17" s="46"/>
      <c r="C17" s="46"/>
      <c r="D17" s="46"/>
      <c r="E17" s="46"/>
      <c r="F17" s="46"/>
      <c r="G17" s="73"/>
      <c r="H17" s="321">
        <f t="shared" si="0"/>
        <v>0</v>
      </c>
      <c r="I17" s="322"/>
      <c r="J17" s="82">
        <f t="shared" si="1"/>
      </c>
      <c r="N17" s="2"/>
    </row>
    <row r="18" spans="1:14" ht="16.5">
      <c r="A18" s="2"/>
      <c r="B18" s="46"/>
      <c r="C18" s="46"/>
      <c r="D18" s="46"/>
      <c r="E18" s="46"/>
      <c r="F18" s="46"/>
      <c r="G18" s="73"/>
      <c r="H18" s="321">
        <f t="shared" si="0"/>
        <v>0</v>
      </c>
      <c r="I18" s="322"/>
      <c r="J18" s="82">
        <f t="shared" si="1"/>
      </c>
      <c r="N18" s="2"/>
    </row>
    <row r="19" spans="1:14" ht="16.5">
      <c r="A19" s="2"/>
      <c r="B19" s="46"/>
      <c r="C19" s="46"/>
      <c r="D19" s="46"/>
      <c r="E19" s="46"/>
      <c r="F19" s="46"/>
      <c r="G19" s="73"/>
      <c r="H19" s="321">
        <f t="shared" si="0"/>
        <v>0</v>
      </c>
      <c r="I19" s="322"/>
      <c r="J19" s="82">
        <f t="shared" si="1"/>
      </c>
      <c r="N19" s="2"/>
    </row>
    <row r="20" spans="1:14" ht="16.5">
      <c r="A20" s="2"/>
      <c r="B20" s="46"/>
      <c r="C20" s="46"/>
      <c r="D20" s="46"/>
      <c r="E20" s="46"/>
      <c r="F20" s="46"/>
      <c r="G20" s="73"/>
      <c r="H20" s="321">
        <f t="shared" si="0"/>
        <v>0</v>
      </c>
      <c r="I20" s="322"/>
      <c r="J20" s="82">
        <f t="shared" si="1"/>
      </c>
      <c r="N20" s="2"/>
    </row>
    <row r="21" spans="1:14" ht="16.5">
      <c r="A21" s="2"/>
      <c r="B21" s="46"/>
      <c r="C21" s="46"/>
      <c r="D21" s="46"/>
      <c r="E21" s="46"/>
      <c r="F21" s="46"/>
      <c r="G21" s="73"/>
      <c r="H21" s="321">
        <f t="shared" si="0"/>
        <v>0</v>
      </c>
      <c r="I21" s="322"/>
      <c r="J21" s="82">
        <f t="shared" si="1"/>
      </c>
      <c r="N21" s="2"/>
    </row>
    <row r="22" spans="1:14" ht="16.5">
      <c r="A22" s="2"/>
      <c r="B22" s="46"/>
      <c r="C22" s="46"/>
      <c r="D22" s="46"/>
      <c r="E22" s="46"/>
      <c r="F22" s="46"/>
      <c r="G22" s="73"/>
      <c r="H22" s="321">
        <f t="shared" si="0"/>
        <v>0</v>
      </c>
      <c r="I22" s="322"/>
      <c r="J22" s="82">
        <f t="shared" si="1"/>
      </c>
      <c r="N22" s="2"/>
    </row>
    <row r="23" spans="1:14" ht="16.5">
      <c r="A23" s="2"/>
      <c r="B23" s="46"/>
      <c r="C23" s="46"/>
      <c r="D23" s="46"/>
      <c r="E23" s="46"/>
      <c r="F23" s="46"/>
      <c r="G23" s="73"/>
      <c r="H23" s="321">
        <f t="shared" si="0"/>
        <v>0</v>
      </c>
      <c r="I23" s="322"/>
      <c r="J23" s="82">
        <f t="shared" si="1"/>
      </c>
      <c r="N23" s="2"/>
    </row>
    <row r="24" spans="1:14" ht="16.5">
      <c r="A24" s="2"/>
      <c r="B24" s="46"/>
      <c r="C24" s="46"/>
      <c r="D24" s="46"/>
      <c r="E24" s="46"/>
      <c r="F24" s="46"/>
      <c r="G24" s="73"/>
      <c r="H24" s="321">
        <f t="shared" si="0"/>
        <v>0</v>
      </c>
      <c r="I24" s="322"/>
      <c r="J24" s="82">
        <f t="shared" si="1"/>
      </c>
      <c r="N24" s="2"/>
    </row>
    <row r="25" spans="1:14" ht="16.5">
      <c r="A25" s="2"/>
      <c r="B25" s="46"/>
      <c r="C25" s="46"/>
      <c r="D25" s="46"/>
      <c r="E25" s="46"/>
      <c r="F25" s="46"/>
      <c r="G25" s="73"/>
      <c r="H25" s="321">
        <f t="shared" si="0"/>
        <v>0</v>
      </c>
      <c r="I25" s="322"/>
      <c r="J25" s="82">
        <f t="shared" si="1"/>
      </c>
      <c r="N25" s="2"/>
    </row>
    <row r="26" spans="1:14" ht="16.5">
      <c r="A26" s="2"/>
      <c r="B26" s="46"/>
      <c r="C26" s="46"/>
      <c r="D26" s="46"/>
      <c r="E26" s="46"/>
      <c r="F26" s="46"/>
      <c r="G26" s="73"/>
      <c r="H26" s="321">
        <f t="shared" si="0"/>
        <v>0</v>
      </c>
      <c r="I26" s="322"/>
      <c r="J26" s="82">
        <f t="shared" si="1"/>
      </c>
      <c r="N26" s="2"/>
    </row>
    <row r="27" spans="1:14" ht="16.5">
      <c r="A27" s="2"/>
      <c r="B27" s="46"/>
      <c r="C27" s="46"/>
      <c r="D27" s="46"/>
      <c r="E27" s="46"/>
      <c r="F27" s="46"/>
      <c r="G27" s="73"/>
      <c r="H27" s="321">
        <f t="shared" si="0"/>
        <v>0</v>
      </c>
      <c r="I27" s="322"/>
      <c r="J27" s="82">
        <f t="shared" si="1"/>
      </c>
      <c r="N27" s="2"/>
    </row>
    <row r="28" spans="1:14" ht="16.5">
      <c r="A28" s="2"/>
      <c r="B28" s="46"/>
      <c r="C28" s="46"/>
      <c r="D28" s="46"/>
      <c r="E28" s="46"/>
      <c r="F28" s="46"/>
      <c r="G28" s="73"/>
      <c r="H28" s="321">
        <f t="shared" si="0"/>
        <v>0</v>
      </c>
      <c r="I28" s="322"/>
      <c r="J28" s="82">
        <f t="shared" si="1"/>
      </c>
      <c r="N28" s="2"/>
    </row>
    <row r="29" spans="1:14" ht="16.5">
      <c r="A29" s="2"/>
      <c r="B29" s="46"/>
      <c r="C29" s="46"/>
      <c r="D29" s="46"/>
      <c r="E29" s="46"/>
      <c r="F29" s="46"/>
      <c r="G29" s="73"/>
      <c r="H29" s="321">
        <f t="shared" si="0"/>
        <v>0</v>
      </c>
      <c r="I29" s="322"/>
      <c r="J29" s="82">
        <f t="shared" si="1"/>
      </c>
      <c r="N29" s="2"/>
    </row>
    <row r="30" spans="1:14" ht="16.5">
      <c r="A30" s="2"/>
      <c r="B30" s="46"/>
      <c r="C30" s="46"/>
      <c r="D30" s="46"/>
      <c r="E30" s="46"/>
      <c r="F30" s="46"/>
      <c r="G30" s="73"/>
      <c r="H30" s="321">
        <f t="shared" si="0"/>
        <v>0</v>
      </c>
      <c r="I30" s="322"/>
      <c r="J30" s="82">
        <f t="shared" si="1"/>
      </c>
      <c r="N30" s="2"/>
    </row>
    <row r="31" spans="1:14" ht="16.5">
      <c r="A31" s="2"/>
      <c r="B31" s="46"/>
      <c r="C31" s="46"/>
      <c r="D31" s="46"/>
      <c r="E31" s="46"/>
      <c r="F31" s="46"/>
      <c r="G31" s="73"/>
      <c r="H31" s="321">
        <f t="shared" si="0"/>
        <v>0</v>
      </c>
      <c r="I31" s="322"/>
      <c r="J31" s="82">
        <f t="shared" si="1"/>
      </c>
      <c r="N31" s="2"/>
    </row>
    <row r="32" spans="1:14" ht="16.5">
      <c r="A32" s="2"/>
      <c r="B32" s="46"/>
      <c r="C32" s="46"/>
      <c r="D32" s="46"/>
      <c r="E32" s="46"/>
      <c r="F32" s="46"/>
      <c r="G32" s="73"/>
      <c r="H32" s="321">
        <f t="shared" si="0"/>
        <v>0</v>
      </c>
      <c r="I32" s="322"/>
      <c r="J32" s="82">
        <f t="shared" si="1"/>
      </c>
      <c r="N32" s="2"/>
    </row>
    <row r="33" spans="1:14" s="41" customFormat="1" ht="16.5">
      <c r="A33" s="22"/>
      <c r="B33" s="46"/>
      <c r="C33" s="46"/>
      <c r="D33" s="46"/>
      <c r="E33" s="46"/>
      <c r="F33" s="46"/>
      <c r="G33" s="77"/>
      <c r="H33" s="321">
        <f t="shared" si="0"/>
        <v>0</v>
      </c>
      <c r="I33" s="322"/>
      <c r="J33" s="82">
        <f t="shared" si="1"/>
      </c>
      <c r="N33" s="22"/>
    </row>
    <row r="34" spans="2:14" ht="18" customHeight="1">
      <c r="B34" s="46"/>
      <c r="C34" s="46"/>
      <c r="D34" s="46"/>
      <c r="E34" s="46"/>
      <c r="F34" s="46"/>
      <c r="G34" s="77"/>
      <c r="H34" s="321">
        <f t="shared" si="0"/>
        <v>0</v>
      </c>
      <c r="I34" s="322"/>
      <c r="J34" s="82">
        <f t="shared" si="1"/>
      </c>
      <c r="K34" s="144"/>
      <c r="L34" s="144"/>
      <c r="M34" s="144"/>
      <c r="N34" s="144"/>
    </row>
    <row r="35" spans="1:14" s="41" customFormat="1" ht="15" customHeight="1">
      <c r="A35" s="329"/>
      <c r="B35" s="329"/>
      <c r="C35" s="329"/>
      <c r="D35" s="329"/>
      <c r="E35" s="329"/>
      <c r="F35" s="329"/>
      <c r="G35" s="329"/>
      <c r="H35" s="329"/>
      <c r="I35" s="329"/>
      <c r="J35" s="329"/>
      <c r="K35" s="329"/>
      <c r="L35" s="329"/>
      <c r="M35" s="329"/>
      <c r="N35" s="329"/>
    </row>
    <row r="36" spans="13:14" ht="30.75" customHeight="1">
      <c r="M36" s="79"/>
      <c r="N36" s="79"/>
    </row>
    <row r="37" spans="1:15" ht="23.25" thickBot="1">
      <c r="A37" s="162" t="s">
        <v>161</v>
      </c>
      <c r="B37" s="163"/>
      <c r="C37" s="163"/>
      <c r="D37" s="163"/>
      <c r="E37" s="163"/>
      <c r="F37" s="163"/>
      <c r="G37" s="163"/>
      <c r="H37" s="163"/>
      <c r="I37" s="163"/>
      <c r="J37" s="163"/>
      <c r="K37" s="163"/>
      <c r="L37" s="164"/>
      <c r="M37" s="164"/>
      <c r="N37" s="164"/>
      <c r="O37" s="164"/>
    </row>
    <row r="38" spans="1:15" ht="27" customHeight="1" thickBot="1">
      <c r="A38" s="2"/>
      <c r="B38" s="325"/>
      <c r="C38" s="325"/>
      <c r="D38" s="325"/>
      <c r="E38" s="325"/>
      <c r="F38" s="325"/>
      <c r="G38" s="325"/>
      <c r="H38" s="325"/>
      <c r="I38" s="325"/>
      <c r="J38" s="325"/>
      <c r="M38" s="85" t="s">
        <v>34</v>
      </c>
      <c r="N38" s="161">
        <f>SUM(K40:K53)</f>
        <v>0</v>
      </c>
      <c r="O38" s="86">
        <f>O3</f>
      </c>
    </row>
    <row r="39" spans="1:13" ht="71.25" customHeight="1">
      <c r="A39" s="154" t="s">
        <v>33</v>
      </c>
      <c r="B39" s="154" t="s">
        <v>31</v>
      </c>
      <c r="C39" s="155" t="s">
        <v>94</v>
      </c>
      <c r="D39" s="328" t="s">
        <v>95</v>
      </c>
      <c r="E39" s="328"/>
      <c r="F39" s="156" t="s">
        <v>25</v>
      </c>
      <c r="G39" s="208" t="s">
        <v>150</v>
      </c>
      <c r="H39" s="208" t="s">
        <v>151</v>
      </c>
      <c r="I39" s="157" t="s">
        <v>152</v>
      </c>
      <c r="J39" s="208" t="s">
        <v>32</v>
      </c>
      <c r="K39" s="155" t="s">
        <v>139</v>
      </c>
      <c r="L39" s="166"/>
      <c r="M39" s="12" t="s">
        <v>100</v>
      </c>
    </row>
    <row r="40" spans="1:13" ht="15.75" customHeight="1">
      <c r="A40" s="44"/>
      <c r="B40" s="44"/>
      <c r="C40" s="44"/>
      <c r="D40" s="324"/>
      <c r="E40" s="324"/>
      <c r="F40" s="44"/>
      <c r="G40" s="44"/>
      <c r="H40" s="44"/>
      <c r="I40" s="44"/>
      <c r="J40" s="80"/>
      <c r="K40" s="167">
        <f>IF(G40-H40+I40&lt;0,"error en los datos introducidos",IF(OR(G40&gt;0,H40&gt;0,I40&gt;0),IF(J40&gt;0,J40*(G40+I40-H40),"error introducir el % de COV"),0))</f>
        <v>0</v>
      </c>
      <c r="L40" s="165"/>
      <c r="M40" s="82">
        <f aca="true" t="shared" si="2" ref="M40:M51">IF(L40=0,"","kg")</f>
      </c>
    </row>
    <row r="41" spans="1:13" ht="15.75" customHeight="1">
      <c r="A41" s="46"/>
      <c r="B41" s="46"/>
      <c r="C41" s="46"/>
      <c r="D41" s="323"/>
      <c r="E41" s="323"/>
      <c r="F41" s="46"/>
      <c r="G41" s="46"/>
      <c r="H41" s="46"/>
      <c r="I41" s="46"/>
      <c r="J41" s="77"/>
      <c r="K41" s="167">
        <f aca="true" t="shared" si="3" ref="K41:K51">IF(G41-H41+I41&lt;0,"error en los datos introducidos",IF(OR(G41&gt;0,H41&gt;0,I41&gt;0),IF(J41&gt;0,J41*(G41+I41-H41),"error introducir el % de COV"),0))</f>
        <v>0</v>
      </c>
      <c r="L41" s="165"/>
      <c r="M41" s="82">
        <f t="shared" si="2"/>
      </c>
    </row>
    <row r="42" spans="1:13" ht="16.5">
      <c r="A42" s="46"/>
      <c r="B42" s="46"/>
      <c r="C42" s="46"/>
      <c r="D42" s="323"/>
      <c r="E42" s="323"/>
      <c r="F42" s="46"/>
      <c r="G42" s="46"/>
      <c r="H42" s="46"/>
      <c r="I42" s="46"/>
      <c r="J42" s="77"/>
      <c r="K42" s="167">
        <f t="shared" si="3"/>
        <v>0</v>
      </c>
      <c r="L42" s="165"/>
      <c r="M42" s="82">
        <f t="shared" si="2"/>
      </c>
    </row>
    <row r="43" spans="1:13" ht="16.5">
      <c r="A43" s="46"/>
      <c r="B43" s="46"/>
      <c r="C43" s="46"/>
      <c r="D43" s="323"/>
      <c r="E43" s="323"/>
      <c r="F43" s="46"/>
      <c r="G43" s="46"/>
      <c r="H43" s="46"/>
      <c r="I43" s="46"/>
      <c r="J43" s="77"/>
      <c r="K43" s="167">
        <f t="shared" si="3"/>
        <v>0</v>
      </c>
      <c r="L43" s="165"/>
      <c r="M43" s="82">
        <f t="shared" si="2"/>
      </c>
    </row>
    <row r="44" spans="1:13" ht="16.5">
      <c r="A44" s="46"/>
      <c r="B44" s="46"/>
      <c r="C44" s="46"/>
      <c r="D44" s="323"/>
      <c r="E44" s="323"/>
      <c r="F44" s="46"/>
      <c r="G44" s="46"/>
      <c r="H44" s="46"/>
      <c r="I44" s="46"/>
      <c r="J44" s="77"/>
      <c r="K44" s="167">
        <f t="shared" si="3"/>
        <v>0</v>
      </c>
      <c r="L44" s="165"/>
      <c r="M44" s="82">
        <f t="shared" si="2"/>
      </c>
    </row>
    <row r="45" spans="1:13" ht="16.5">
      <c r="A45" s="46"/>
      <c r="B45" s="46"/>
      <c r="C45" s="46"/>
      <c r="D45" s="323"/>
      <c r="E45" s="323"/>
      <c r="F45" s="46"/>
      <c r="G45" s="46"/>
      <c r="H45" s="46"/>
      <c r="I45" s="46"/>
      <c r="J45" s="77"/>
      <c r="K45" s="167">
        <f t="shared" si="3"/>
        <v>0</v>
      </c>
      <c r="L45" s="165"/>
      <c r="M45" s="82">
        <f t="shared" si="2"/>
      </c>
    </row>
    <row r="46" spans="1:13" ht="16.5">
      <c r="A46" s="46"/>
      <c r="B46" s="46"/>
      <c r="C46" s="46"/>
      <c r="D46" s="323"/>
      <c r="E46" s="323"/>
      <c r="F46" s="46"/>
      <c r="G46" s="46"/>
      <c r="H46" s="46"/>
      <c r="I46" s="46"/>
      <c r="J46" s="77"/>
      <c r="K46" s="167">
        <f t="shared" si="3"/>
        <v>0</v>
      </c>
      <c r="L46" s="165"/>
      <c r="M46" s="82">
        <f t="shared" si="2"/>
      </c>
    </row>
    <row r="47" spans="1:13" ht="16.5">
      <c r="A47" s="46"/>
      <c r="B47" s="46"/>
      <c r="C47" s="46"/>
      <c r="D47" s="323"/>
      <c r="E47" s="323"/>
      <c r="F47" s="46"/>
      <c r="G47" s="46"/>
      <c r="H47" s="46"/>
      <c r="I47" s="46"/>
      <c r="J47" s="77"/>
      <c r="K47" s="167">
        <f t="shared" si="3"/>
        <v>0</v>
      </c>
      <c r="L47" s="165"/>
      <c r="M47" s="82">
        <f t="shared" si="2"/>
      </c>
    </row>
    <row r="48" spans="1:13" ht="16.5">
      <c r="A48" s="46"/>
      <c r="B48" s="46"/>
      <c r="C48" s="46"/>
      <c r="D48" s="323"/>
      <c r="E48" s="323"/>
      <c r="F48" s="46"/>
      <c r="G48" s="46"/>
      <c r="H48" s="46"/>
      <c r="I48" s="46"/>
      <c r="J48" s="77"/>
      <c r="K48" s="167">
        <f t="shared" si="3"/>
        <v>0</v>
      </c>
      <c r="L48" s="165"/>
      <c r="M48" s="82">
        <f t="shared" si="2"/>
      </c>
    </row>
    <row r="49" spans="1:14" s="41" customFormat="1" ht="18">
      <c r="A49" s="46"/>
      <c r="B49" s="46"/>
      <c r="C49" s="46"/>
      <c r="D49" s="323"/>
      <c r="E49" s="323"/>
      <c r="F49" s="46"/>
      <c r="G49" s="46"/>
      <c r="H49" s="46"/>
      <c r="I49" s="46"/>
      <c r="J49" s="77"/>
      <c r="K49" s="167">
        <f t="shared" si="3"/>
        <v>0</v>
      </c>
      <c r="L49" s="165"/>
      <c r="M49" s="82">
        <f t="shared" si="2"/>
      </c>
      <c r="N49" s="158"/>
    </row>
    <row r="50" spans="1:14" ht="18">
      <c r="A50" s="46"/>
      <c r="B50" s="46"/>
      <c r="C50" s="46"/>
      <c r="D50" s="323"/>
      <c r="E50" s="323"/>
      <c r="F50" s="46"/>
      <c r="G50" s="46"/>
      <c r="H50" s="46"/>
      <c r="I50" s="46"/>
      <c r="J50" s="77"/>
      <c r="K50" s="167">
        <f t="shared" si="3"/>
        <v>0</v>
      </c>
      <c r="L50" s="165"/>
      <c r="M50" s="82">
        <f t="shared" si="2"/>
      </c>
      <c r="N50" s="158"/>
    </row>
    <row r="51" spans="1:14" ht="18">
      <c r="A51" s="46"/>
      <c r="B51" s="46"/>
      <c r="C51" s="46"/>
      <c r="D51" s="323"/>
      <c r="E51" s="323"/>
      <c r="F51" s="46"/>
      <c r="G51" s="46"/>
      <c r="H51" s="46"/>
      <c r="I51" s="46"/>
      <c r="J51" s="77"/>
      <c r="K51" s="167">
        <f t="shared" si="3"/>
        <v>0</v>
      </c>
      <c r="L51" s="165"/>
      <c r="M51" s="82">
        <f t="shared" si="2"/>
      </c>
      <c r="N51" s="42"/>
    </row>
    <row r="52" spans="1:12" ht="18.75" customHeight="1">
      <c r="A52" s="330"/>
      <c r="B52" s="330"/>
      <c r="C52" s="330"/>
      <c r="D52" s="330"/>
      <c r="E52" s="330"/>
      <c r="F52" s="330"/>
      <c r="G52" s="330"/>
      <c r="H52" s="330"/>
      <c r="I52" s="330"/>
      <c r="J52" s="330"/>
      <c r="K52" s="330"/>
      <c r="L52" s="330"/>
    </row>
    <row r="53" spans="1:15" ht="22.5" customHeight="1" thickBot="1">
      <c r="A53" s="280" t="s">
        <v>160</v>
      </c>
      <c r="B53" s="162"/>
      <c r="C53" s="162"/>
      <c r="D53" s="162"/>
      <c r="E53" s="162"/>
      <c r="F53" s="162"/>
      <c r="G53" s="162"/>
      <c r="H53" s="162"/>
      <c r="I53" s="162"/>
      <c r="J53" s="162"/>
      <c r="K53" s="162"/>
      <c r="L53" s="162"/>
      <c r="M53" s="162"/>
      <c r="N53" s="162"/>
      <c r="O53" s="162"/>
    </row>
    <row r="54" spans="1:15" ht="28.5" customHeight="1" thickBot="1">
      <c r="A54" s="87"/>
      <c r="B54" s="325"/>
      <c r="C54" s="325"/>
      <c r="D54" s="325"/>
      <c r="E54" s="325"/>
      <c r="F54" s="325"/>
      <c r="G54" s="325"/>
      <c r="H54" s="325"/>
      <c r="I54" s="325"/>
      <c r="J54" s="325"/>
      <c r="K54" s="87"/>
      <c r="L54" s="87"/>
      <c r="M54" s="214" t="s">
        <v>34</v>
      </c>
      <c r="N54" s="215">
        <f>SUM(K56:K106)</f>
        <v>0</v>
      </c>
      <c r="O54" s="86">
        <f>O3</f>
      </c>
    </row>
    <row r="55" spans="1:13" ht="50.25" customHeight="1">
      <c r="A55" s="154" t="s">
        <v>33</v>
      </c>
      <c r="B55" s="154" t="s">
        <v>31</v>
      </c>
      <c r="C55" s="155" t="s">
        <v>94</v>
      </c>
      <c r="D55" s="328" t="s">
        <v>95</v>
      </c>
      <c r="E55" s="328"/>
      <c r="F55" s="156" t="s">
        <v>25</v>
      </c>
      <c r="G55" s="208" t="s">
        <v>150</v>
      </c>
      <c r="H55" s="208" t="s">
        <v>151</v>
      </c>
      <c r="I55" s="157" t="s">
        <v>152</v>
      </c>
      <c r="J55" s="154" t="s">
        <v>32</v>
      </c>
      <c r="K55" s="155" t="s">
        <v>139</v>
      </c>
      <c r="L55" s="166"/>
      <c r="M55" s="12" t="s">
        <v>100</v>
      </c>
    </row>
    <row r="56" spans="1:13" ht="16.5">
      <c r="A56" s="44"/>
      <c r="B56" s="44"/>
      <c r="C56" s="44"/>
      <c r="D56" s="324"/>
      <c r="E56" s="324"/>
      <c r="F56" s="44"/>
      <c r="G56" s="44"/>
      <c r="H56" s="44"/>
      <c r="I56" s="44"/>
      <c r="J56" s="80"/>
      <c r="K56" s="167">
        <f aca="true" t="shared" si="4" ref="K56:K65">IF(G56-H56+I56&lt;0,"error en los datos introducidos",IF(OR(G56&gt;0,H56&gt;0,I56&gt;0),IF(J56&gt;0,J56*(G56+I56-H56),"error introducir el % de COV"),0))</f>
        <v>0</v>
      </c>
      <c r="L56" s="165"/>
      <c r="M56" s="82">
        <f aca="true" t="shared" si="5" ref="M56:M65">IF(L56=0,"","kg")</f>
      </c>
    </row>
    <row r="57" spans="1:13" ht="16.5">
      <c r="A57" s="46"/>
      <c r="B57" s="46"/>
      <c r="C57" s="46"/>
      <c r="D57" s="323"/>
      <c r="E57" s="323"/>
      <c r="F57" s="46"/>
      <c r="G57" s="46"/>
      <c r="H57" s="46"/>
      <c r="I57" s="46"/>
      <c r="J57" s="77"/>
      <c r="K57" s="167">
        <f t="shared" si="4"/>
        <v>0</v>
      </c>
      <c r="L57" s="165"/>
      <c r="M57" s="82">
        <f t="shared" si="5"/>
      </c>
    </row>
    <row r="58" spans="1:13" ht="16.5">
      <c r="A58" s="46"/>
      <c r="B58" s="46"/>
      <c r="C58" s="46"/>
      <c r="D58" s="323"/>
      <c r="E58" s="323"/>
      <c r="F58" s="46"/>
      <c r="G58" s="46"/>
      <c r="H58" s="46"/>
      <c r="I58" s="46"/>
      <c r="J58" s="77"/>
      <c r="K58" s="167">
        <f t="shared" si="4"/>
        <v>0</v>
      </c>
      <c r="L58" s="165"/>
      <c r="M58" s="82">
        <f t="shared" si="5"/>
      </c>
    </row>
    <row r="59" spans="1:13" ht="16.5">
      <c r="A59" s="46"/>
      <c r="B59" s="46"/>
      <c r="C59" s="46"/>
      <c r="D59" s="323"/>
      <c r="E59" s="323"/>
      <c r="F59" s="46"/>
      <c r="G59" s="46"/>
      <c r="H59" s="46"/>
      <c r="I59" s="46"/>
      <c r="J59" s="77"/>
      <c r="K59" s="167">
        <f t="shared" si="4"/>
        <v>0</v>
      </c>
      <c r="L59" s="165"/>
      <c r="M59" s="82">
        <f t="shared" si="5"/>
      </c>
    </row>
    <row r="60" spans="1:13" ht="16.5">
      <c r="A60" s="46"/>
      <c r="B60" s="46"/>
      <c r="C60" s="46"/>
      <c r="D60" s="323"/>
      <c r="E60" s="323"/>
      <c r="F60" s="46"/>
      <c r="G60" s="46"/>
      <c r="H60" s="46"/>
      <c r="I60" s="46"/>
      <c r="J60" s="77"/>
      <c r="K60" s="167">
        <f t="shared" si="4"/>
        <v>0</v>
      </c>
      <c r="L60" s="165"/>
      <c r="M60" s="82">
        <f t="shared" si="5"/>
      </c>
    </row>
    <row r="61" spans="1:13" ht="16.5">
      <c r="A61" s="46"/>
      <c r="B61" s="46"/>
      <c r="C61" s="46"/>
      <c r="D61" s="323"/>
      <c r="E61" s="323"/>
      <c r="F61" s="46"/>
      <c r="G61" s="46"/>
      <c r="H61" s="46"/>
      <c r="I61" s="46"/>
      <c r="J61" s="77"/>
      <c r="K61" s="167">
        <f t="shared" si="4"/>
        <v>0</v>
      </c>
      <c r="L61" s="165"/>
      <c r="M61" s="82">
        <f t="shared" si="5"/>
      </c>
    </row>
    <row r="62" spans="1:13" ht="16.5">
      <c r="A62" s="46"/>
      <c r="B62" s="46"/>
      <c r="C62" s="46"/>
      <c r="D62" s="323"/>
      <c r="E62" s="323"/>
      <c r="F62" s="46"/>
      <c r="G62" s="46"/>
      <c r="H62" s="46"/>
      <c r="I62" s="46"/>
      <c r="J62" s="77"/>
      <c r="K62" s="167">
        <f t="shared" si="4"/>
        <v>0</v>
      </c>
      <c r="L62" s="165"/>
      <c r="M62" s="82">
        <f t="shared" si="5"/>
      </c>
    </row>
    <row r="63" spans="1:14" s="41" customFormat="1" ht="18">
      <c r="A63" s="46"/>
      <c r="B63" s="46"/>
      <c r="C63" s="46"/>
      <c r="D63" s="323"/>
      <c r="E63" s="323"/>
      <c r="F63" s="46"/>
      <c r="G63" s="46"/>
      <c r="H63" s="46"/>
      <c r="I63" s="46"/>
      <c r="J63" s="77"/>
      <c r="K63" s="167">
        <f t="shared" si="4"/>
        <v>0</v>
      </c>
      <c r="L63" s="165"/>
      <c r="M63" s="82">
        <f t="shared" si="5"/>
      </c>
      <c r="N63" s="158"/>
    </row>
    <row r="64" spans="1:14" ht="18">
      <c r="A64" s="46"/>
      <c r="B64" s="46"/>
      <c r="C64" s="46"/>
      <c r="D64" s="323"/>
      <c r="E64" s="323"/>
      <c r="F64" s="46"/>
      <c r="G64" s="46"/>
      <c r="H64" s="46"/>
      <c r="I64" s="46"/>
      <c r="J64" s="77"/>
      <c r="K64" s="167">
        <f t="shared" si="4"/>
        <v>0</v>
      </c>
      <c r="L64" s="165"/>
      <c r="M64" s="82">
        <f t="shared" si="5"/>
      </c>
      <c r="N64" s="159"/>
    </row>
    <row r="65" spans="1:14" ht="18">
      <c r="A65" s="46"/>
      <c r="B65" s="46"/>
      <c r="C65" s="46"/>
      <c r="D65" s="323"/>
      <c r="E65" s="323"/>
      <c r="F65" s="46"/>
      <c r="G65" s="46"/>
      <c r="H65" s="46"/>
      <c r="I65" s="46"/>
      <c r="J65" s="77"/>
      <c r="K65" s="167">
        <f t="shared" si="4"/>
        <v>0</v>
      </c>
      <c r="L65" s="165"/>
      <c r="M65" s="82">
        <f t="shared" si="5"/>
      </c>
      <c r="N65" s="159"/>
    </row>
    <row r="66" spans="1:14" ht="18">
      <c r="A66" s="159"/>
      <c r="B66" s="159"/>
      <c r="C66" s="159"/>
      <c r="D66" s="159"/>
      <c r="E66" s="159"/>
      <c r="F66" s="159"/>
      <c r="G66" s="159"/>
      <c r="H66" s="159"/>
      <c r="I66" s="159"/>
      <c r="J66" s="159"/>
      <c r="K66" s="159"/>
      <c r="L66" s="159"/>
      <c r="M66" s="159"/>
      <c r="N66" s="159"/>
    </row>
  </sheetData>
  <sheetProtection/>
  <mergeCells count="57">
    <mergeCell ref="D41:E41"/>
    <mergeCell ref="A52:L52"/>
    <mergeCell ref="D48:E48"/>
    <mergeCell ref="D49:E49"/>
    <mergeCell ref="D47:E47"/>
    <mergeCell ref="D44:E44"/>
    <mergeCell ref="D45:E45"/>
    <mergeCell ref="D46:E46"/>
    <mergeCell ref="D43:E43"/>
    <mergeCell ref="D42:E42"/>
    <mergeCell ref="B3:K4"/>
    <mergeCell ref="H7:I7"/>
    <mergeCell ref="D39:E39"/>
    <mergeCell ref="D62:E62"/>
    <mergeCell ref="D57:E57"/>
    <mergeCell ref="D58:E58"/>
    <mergeCell ref="A35:N35"/>
    <mergeCell ref="D55:E55"/>
    <mergeCell ref="B38:J38"/>
    <mergeCell ref="D40:E40"/>
    <mergeCell ref="D64:E64"/>
    <mergeCell ref="D65:E65"/>
    <mergeCell ref="D50:E50"/>
    <mergeCell ref="D51:E51"/>
    <mergeCell ref="D63:E63"/>
    <mergeCell ref="D56:E56"/>
    <mergeCell ref="B54:J54"/>
    <mergeCell ref="D59:E59"/>
    <mergeCell ref="D60:E60"/>
    <mergeCell ref="D61:E61"/>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32:I32"/>
    <mergeCell ref="H33:I33"/>
    <mergeCell ref="H34:I34"/>
    <mergeCell ref="H26:I26"/>
    <mergeCell ref="H27:I27"/>
    <mergeCell ref="H28:I28"/>
    <mergeCell ref="H29:I29"/>
    <mergeCell ref="H30:I30"/>
    <mergeCell ref="H31:I31"/>
  </mergeCells>
  <printOptions horizontalCentered="1" verticalCentered="1"/>
  <pageMargins left="0.7480314960629921" right="0.7480314960629921" top="1.0236220472440944" bottom="0.984251968503937" header="0" footer="0"/>
  <pageSetup horizontalDpi="600" verticalDpi="600" orientation="landscape" paperSize="9" scale="55" r:id="rId4"/>
  <headerFooter alignWithMargins="0">
    <oddHeader>&amp;R&amp;G</oddHeader>
  </headerFooter>
  <rowBreaks count="1" manualBreakCount="1">
    <brk id="35"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pageSetUpPr fitToPage="1"/>
  </sheetPr>
  <dimension ref="A2:N10"/>
  <sheetViews>
    <sheetView showGridLines="0" showZeros="0" view="pageBreakPreview" zoomScale="75" zoomScaleSheetLayoutView="75" zoomScalePageLayoutView="0" workbookViewId="0" topLeftCell="A1">
      <selection activeCell="M3" sqref="M3"/>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77.25" customHeight="1"/>
    <row r="2" spans="1:14" s="95" customFormat="1" ht="23.25" thickBot="1">
      <c r="A2" s="212">
        <f>PGD!C2</f>
        <v>0</v>
      </c>
      <c r="B2" s="212"/>
      <c r="C2" s="212"/>
      <c r="D2" s="212"/>
      <c r="E2" s="212"/>
      <c r="F2" s="212"/>
      <c r="G2" s="212"/>
      <c r="H2" s="212"/>
      <c r="I2" s="212"/>
      <c r="J2" s="212"/>
      <c r="K2" s="212"/>
      <c r="L2" s="212" t="s">
        <v>104</v>
      </c>
      <c r="M2" s="212">
        <f>PGD!C5</f>
        <v>0</v>
      </c>
      <c r="N2" s="212"/>
    </row>
    <row r="3" spans="1:14" ht="75" customHeight="1" thickBot="1">
      <c r="A3" s="53" t="s">
        <v>36</v>
      </c>
      <c r="B3" s="326" t="s">
        <v>48</v>
      </c>
      <c r="C3" s="326"/>
      <c r="D3" s="326"/>
      <c r="E3" s="326"/>
      <c r="F3" s="326"/>
      <c r="G3" s="326"/>
      <c r="H3" s="326"/>
      <c r="I3" s="326"/>
      <c r="J3" s="326"/>
      <c r="K3" s="326"/>
      <c r="L3" s="218" t="s">
        <v>49</v>
      </c>
      <c r="M3" s="219"/>
      <c r="N3" t="s">
        <v>86</v>
      </c>
    </row>
    <row r="4" spans="1:13" ht="16.5" customHeight="1">
      <c r="A4" s="28"/>
      <c r="B4" s="29"/>
      <c r="C4" s="29"/>
      <c r="D4" s="29"/>
      <c r="E4" s="29"/>
      <c r="F4" s="29"/>
      <c r="G4" s="29"/>
      <c r="H4" s="29"/>
      <c r="I4" s="29"/>
      <c r="J4" s="29"/>
      <c r="K4" s="29"/>
      <c r="L4" s="23"/>
      <c r="M4" s="22"/>
    </row>
    <row r="5" spans="1:13" ht="16.5" customHeight="1">
      <c r="A5" s="331" t="s">
        <v>127</v>
      </c>
      <c r="B5" s="331"/>
      <c r="C5" s="331"/>
      <c r="D5" s="331"/>
      <c r="E5" s="331"/>
      <c r="F5" s="331"/>
      <c r="G5" s="331"/>
      <c r="H5" s="331"/>
      <c r="I5" s="331"/>
      <c r="J5" s="331"/>
      <c r="K5" s="331"/>
      <c r="L5" s="331"/>
      <c r="M5" s="331"/>
    </row>
    <row r="6" spans="1:13" ht="16.5" customHeight="1" thickBot="1">
      <c r="A6" s="331"/>
      <c r="B6" s="331"/>
      <c r="C6" s="331"/>
      <c r="D6" s="331"/>
      <c r="E6" s="331"/>
      <c r="F6" s="331"/>
      <c r="G6" s="331"/>
      <c r="H6" s="331"/>
      <c r="I6" s="331"/>
      <c r="J6" s="331"/>
      <c r="K6" s="331"/>
      <c r="L6" s="331"/>
      <c r="M6" s="331"/>
    </row>
    <row r="7" spans="1:13" s="22" customFormat="1" ht="117" customHeight="1" thickBot="1">
      <c r="A7" s="332"/>
      <c r="B7" s="333"/>
      <c r="C7" s="333"/>
      <c r="D7" s="333"/>
      <c r="E7" s="333"/>
      <c r="F7" s="333"/>
      <c r="G7" s="333"/>
      <c r="H7" s="333"/>
      <c r="I7" s="333"/>
      <c r="J7" s="333"/>
      <c r="K7" s="333"/>
      <c r="L7" s="333"/>
      <c r="M7" s="334"/>
    </row>
    <row r="8" spans="1:13" s="22" customFormat="1" ht="18" thickBot="1">
      <c r="A8" s="52" t="s">
        <v>84</v>
      </c>
      <c r="B8" s="32"/>
      <c r="C8" s="32"/>
      <c r="D8" s="33"/>
      <c r="E8" s="33"/>
      <c r="F8" s="34"/>
      <c r="G8" s="32"/>
      <c r="H8" s="33"/>
      <c r="I8" s="33"/>
      <c r="J8" s="33"/>
      <c r="K8" s="33"/>
      <c r="L8" s="33"/>
      <c r="M8" s="23"/>
    </row>
    <row r="9" spans="1:13" s="22" customFormat="1" ht="172.5" customHeight="1" thickBot="1">
      <c r="A9" s="332"/>
      <c r="B9" s="333"/>
      <c r="C9" s="333"/>
      <c r="D9" s="333"/>
      <c r="E9" s="333"/>
      <c r="F9" s="333"/>
      <c r="G9" s="333"/>
      <c r="H9" s="333"/>
      <c r="I9" s="333"/>
      <c r="J9" s="333"/>
      <c r="K9" s="333"/>
      <c r="L9" s="333"/>
      <c r="M9" s="334"/>
    </row>
    <row r="10" spans="1:13" ht="15">
      <c r="A10" s="24"/>
      <c r="B10" s="24"/>
      <c r="C10" s="24"/>
      <c r="D10" s="24"/>
      <c r="E10" s="24"/>
      <c r="F10" s="24"/>
      <c r="G10" s="25"/>
      <c r="H10" s="26"/>
      <c r="I10" s="26"/>
      <c r="J10" s="26"/>
      <c r="K10" s="26"/>
      <c r="L10" s="26"/>
      <c r="M10" s="26"/>
    </row>
    <row r="11" s="79" customFormat="1" ht="15"/>
  </sheetData>
  <sheetProtection/>
  <mergeCells count="4">
    <mergeCell ref="B3:K3"/>
    <mergeCell ref="A5:M6"/>
    <mergeCell ref="A7:M7"/>
    <mergeCell ref="A9:M9"/>
  </mergeCells>
  <printOptions horizontalCentered="1" verticalCentered="1"/>
  <pageMargins left="0.7480314960629921" right="0.7480314960629921" top="1.299212598425197" bottom="0.984251968503937" header="0" footer="0"/>
  <pageSetup fitToHeight="1" fitToWidth="1" horizontalDpi="600" verticalDpi="600" orientation="landscape" paperSize="9" scale="72"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W286"/>
  <sheetViews>
    <sheetView showGridLines="0" showZeros="0" tabSelected="1" view="pageBreakPreview" zoomScale="75" zoomScaleSheetLayoutView="75" zoomScalePageLayoutView="0" workbookViewId="0" topLeftCell="A1">
      <selection activeCell="I11" sqref="I11"/>
    </sheetView>
  </sheetViews>
  <sheetFormatPr defaultColWidth="7.625" defaultRowHeight="15"/>
  <cols>
    <col min="1" max="1" width="8.25390625" style="0" customWidth="1"/>
    <col min="2" max="3" width="7.625" style="0" customWidth="1"/>
    <col min="4" max="4" width="7.625" style="0" hidden="1" customWidth="1"/>
    <col min="5" max="5" width="7.625" style="0" customWidth="1"/>
    <col min="6" max="6" width="7.625" style="0" hidden="1" customWidth="1"/>
    <col min="7" max="7" width="7.625" style="0" customWidth="1"/>
    <col min="8" max="8" width="7.625" style="0" hidden="1" customWidth="1"/>
    <col min="9" max="9" width="7.625" style="0" customWidth="1"/>
    <col min="10" max="10" width="9.00390625" style="0" customWidth="1"/>
    <col min="11" max="11" width="9.25390625" style="0" customWidth="1"/>
    <col min="12" max="12" width="7.625" style="0" customWidth="1"/>
    <col min="13" max="13" width="10.00390625" style="0" customWidth="1"/>
    <col min="14" max="14" width="23.75390625" style="0" customWidth="1"/>
    <col min="15" max="15" width="8.125" style="0" customWidth="1"/>
    <col min="16" max="16" width="10.75390625" style="0" customWidth="1"/>
    <col min="17" max="17" width="10.25390625" style="0" customWidth="1"/>
    <col min="18" max="18" width="10.375" style="0" customWidth="1"/>
    <col min="19" max="19" width="7.625" style="0" customWidth="1"/>
    <col min="20" max="21" width="11.50390625" style="0" customWidth="1"/>
    <col min="22" max="22" width="27.75390625" style="187" customWidth="1"/>
    <col min="23" max="23" width="7.625" style="0" customWidth="1"/>
    <col min="24" max="24" width="12.50390625" style="0" customWidth="1"/>
  </cols>
  <sheetData>
    <row r="1" ht="0.75" customHeight="1"/>
    <row r="2" spans="1:22" s="95" customFormat="1" ht="46.5" customHeight="1" thickBot="1">
      <c r="A2" s="212">
        <f>PGD!C2</f>
        <v>0</v>
      </c>
      <c r="B2" s="212"/>
      <c r="C2" s="212"/>
      <c r="D2" s="212"/>
      <c r="E2" s="212"/>
      <c r="F2" s="212"/>
      <c r="G2" s="212"/>
      <c r="H2" s="212"/>
      <c r="I2" s="212"/>
      <c r="J2" s="212"/>
      <c r="K2" s="212"/>
      <c r="L2" s="212"/>
      <c r="M2" s="212"/>
      <c r="N2" s="212"/>
      <c r="O2" s="212"/>
      <c r="P2" s="212"/>
      <c r="Q2" s="212"/>
      <c r="R2" s="212"/>
      <c r="S2" s="212"/>
      <c r="T2" s="212" t="s">
        <v>104</v>
      </c>
      <c r="U2" s="212">
        <f>PGD!C5</f>
        <v>0</v>
      </c>
      <c r="V2" s="222"/>
    </row>
    <row r="3" spans="1:22" ht="46.5" customHeight="1" thickBot="1">
      <c r="A3" s="134" t="s">
        <v>38</v>
      </c>
      <c r="B3" s="335" t="s">
        <v>39</v>
      </c>
      <c r="C3" s="335"/>
      <c r="D3" s="335"/>
      <c r="E3" s="335"/>
      <c r="F3" s="335"/>
      <c r="G3" s="335"/>
      <c r="H3" s="335"/>
      <c r="I3" s="335"/>
      <c r="J3" s="335"/>
      <c r="K3" s="335"/>
      <c r="L3" s="335"/>
      <c r="M3" s="335"/>
      <c r="N3" s="127"/>
      <c r="O3" s="127"/>
      <c r="P3" s="127"/>
      <c r="Q3" s="127"/>
      <c r="R3" s="127"/>
      <c r="S3" s="135"/>
      <c r="T3" s="220" t="s">
        <v>53</v>
      </c>
      <c r="U3" s="221">
        <f>U6+U30+U48</f>
        <v>0</v>
      </c>
      <c r="V3" s="182" t="s">
        <v>96</v>
      </c>
    </row>
    <row r="4" spans="1:22" ht="22.5" customHeight="1" thickTop="1">
      <c r="A4" s="162" t="s">
        <v>140</v>
      </c>
      <c r="B4" s="162"/>
      <c r="C4" s="162"/>
      <c r="D4" s="162"/>
      <c r="E4" s="162"/>
      <c r="F4" s="162"/>
      <c r="G4" s="162"/>
      <c r="H4" s="162"/>
      <c r="I4" s="162"/>
      <c r="J4" s="162"/>
      <c r="K4" s="162"/>
      <c r="L4" s="162"/>
      <c r="M4" s="162"/>
      <c r="N4" s="162"/>
      <c r="O4" s="162"/>
      <c r="P4" s="162"/>
      <c r="Q4" s="162"/>
      <c r="R4" s="162"/>
      <c r="S4" s="162"/>
      <c r="T4" s="162"/>
      <c r="U4" s="162"/>
      <c r="V4" s="183"/>
    </row>
    <row r="5" ht="15"/>
    <row r="6" spans="1:22" s="22" customFormat="1" ht="23.25" thickBot="1">
      <c r="A6" s="84"/>
      <c r="C6" s="109"/>
      <c r="D6" s="109"/>
      <c r="E6" s="109"/>
      <c r="F6" s="109"/>
      <c r="G6" s="109"/>
      <c r="H6" s="109"/>
      <c r="I6" s="109"/>
      <c r="J6" s="109"/>
      <c r="K6" s="109"/>
      <c r="L6" s="109"/>
      <c r="M6" s="109"/>
      <c r="O6" s="110"/>
      <c r="P6" s="114"/>
      <c r="Q6" s="268"/>
      <c r="R6" s="132" t="s">
        <v>128</v>
      </c>
      <c r="S6" s="128"/>
      <c r="T6" s="130" t="s">
        <v>34</v>
      </c>
      <c r="U6" s="131">
        <f>SUM(N9:N29)</f>
        <v>0</v>
      </c>
      <c r="V6" s="184"/>
    </row>
    <row r="7" spans="2:22" ht="30.75" customHeight="1" thickBot="1">
      <c r="B7" s="336" t="s">
        <v>85</v>
      </c>
      <c r="C7" s="115" t="s">
        <v>142</v>
      </c>
      <c r="D7" s="108"/>
      <c r="E7" s="108"/>
      <c r="F7" s="108"/>
      <c r="G7" s="108"/>
      <c r="H7" s="108"/>
      <c r="I7" s="59"/>
      <c r="J7" s="338" t="s">
        <v>4</v>
      </c>
      <c r="K7" s="340" t="s">
        <v>8</v>
      </c>
      <c r="L7" s="342" t="s">
        <v>5</v>
      </c>
      <c r="M7" s="342" t="s">
        <v>6</v>
      </c>
      <c r="N7" s="342" t="s">
        <v>7</v>
      </c>
      <c r="O7" s="169"/>
      <c r="Q7" s="269"/>
      <c r="R7" s="270">
        <v>100</v>
      </c>
      <c r="S7" s="35"/>
      <c r="T7" s="35"/>
      <c r="U7" s="35"/>
      <c r="V7" s="185" t="s">
        <v>96</v>
      </c>
    </row>
    <row r="8" spans="2:23" ht="20.25" thickBot="1">
      <c r="B8" s="337"/>
      <c r="C8" s="55" t="s">
        <v>0</v>
      </c>
      <c r="D8" s="56" t="s">
        <v>101</v>
      </c>
      <c r="E8" s="57" t="s">
        <v>1</v>
      </c>
      <c r="F8" s="56" t="s">
        <v>101</v>
      </c>
      <c r="G8" s="57" t="s">
        <v>2</v>
      </c>
      <c r="H8" s="56" t="s">
        <v>101</v>
      </c>
      <c r="I8" s="58" t="s">
        <v>54</v>
      </c>
      <c r="J8" s="339"/>
      <c r="K8" s="341"/>
      <c r="L8" s="343"/>
      <c r="M8" s="343"/>
      <c r="N8" s="343"/>
      <c r="O8" s="170" t="s">
        <v>75</v>
      </c>
      <c r="Q8" s="129"/>
      <c r="S8" s="33"/>
      <c r="V8" s="186"/>
      <c r="W8" s="35"/>
    </row>
    <row r="9" spans="2:23" ht="16.5">
      <c r="B9" s="298"/>
      <c r="C9" s="299"/>
      <c r="D9" s="300">
        <f>IF(C9&gt;0,1,0)</f>
        <v>0</v>
      </c>
      <c r="E9" s="299"/>
      <c r="F9" s="300">
        <f>IF(E9&gt;0,1,0)</f>
        <v>0</v>
      </c>
      <c r="G9" s="299"/>
      <c r="H9" s="112">
        <f>IF(G9&gt;0,1,0)</f>
        <v>0</v>
      </c>
      <c r="I9" s="54">
        <f aca="true" t="shared" si="0" ref="I9:I23">IF(D9+F9+H9&gt;0,(C9+E9+G9)/(D9+F9+H9),0)</f>
        <v>0</v>
      </c>
      <c r="J9" s="301"/>
      <c r="K9" s="301"/>
      <c r="L9" s="299"/>
      <c r="M9" s="299"/>
      <c r="N9" s="133">
        <f>IF(I9=0,0,IF(OR(J9=0,K9=0,L9=0,M9=0),"error, faltan datos necesarios",I9*L9*J9*K9/(12*M9*1000000)))</f>
        <v>0</v>
      </c>
      <c r="O9" s="112">
        <f>IF(I9&gt;0,IF(OR(I9&gt;$R$7,C9&gt;1.5*$R$7,E9&gt;1.5*$R$7,G9&gt;1.5*$R$7),"NO","si"),"")</f>
      </c>
      <c r="Q9" s="153">
        <f>IF(I9=0,"",IF(OR(J9=0,K9=0,L9=0,M9=0),"error falta introducir datos necesarios",""))</f>
      </c>
      <c r="R9">
        <f aca="true" t="shared" si="1" ref="R9:R27">IF(O9="NO",1,0)</f>
        <v>0</v>
      </c>
      <c r="W9">
        <f>IF(O9="NO",1,0)</f>
        <v>0</v>
      </c>
    </row>
    <row r="10" spans="2:23" ht="16.5">
      <c r="B10" s="298"/>
      <c r="C10" s="299"/>
      <c r="D10" s="300">
        <f aca="true" t="shared" si="2" ref="D10:D27">IF(C10&gt;0,1,0)</f>
        <v>0</v>
      </c>
      <c r="E10" s="299"/>
      <c r="F10" s="300">
        <f aca="true" t="shared" si="3" ref="F10:F27">IF(E10&gt;0,1,0)</f>
        <v>0</v>
      </c>
      <c r="G10" s="299"/>
      <c r="H10" s="112">
        <f aca="true" t="shared" si="4" ref="H10:H27">IF(G10&gt;0,1,0)</f>
        <v>0</v>
      </c>
      <c r="I10" s="54">
        <f t="shared" si="0"/>
        <v>0</v>
      </c>
      <c r="J10" s="301"/>
      <c r="K10" s="301"/>
      <c r="L10" s="299"/>
      <c r="M10" s="299"/>
      <c r="N10" s="133">
        <f aca="true" t="shared" si="5" ref="N10:N23">IF(I10=0,0,IF(OR(J10=0,K10=0,L10=0,M10=0),"error, faltan datos necesarios",I10*L10*J10*K10/(12*M10*1000000)))</f>
        <v>0</v>
      </c>
      <c r="O10" s="112">
        <f aca="true" t="shared" si="6" ref="O10:O23">IF(I10&gt;0,IF(OR(I10&gt;$R$7,C10&gt;1.5*$R$7,E10&gt;1.5*$R$7,G10&gt;1.5*$R$7),"NO","si"),"")</f>
      </c>
      <c r="Q10" s="153">
        <f>IF(I10=0,"",IF(OR(J10=0,K10=0,L10=0,M10=0),"error falta introducir datos necesarios",""))</f>
      </c>
      <c r="R10">
        <f t="shared" si="1"/>
        <v>0</v>
      </c>
      <c r="W10">
        <f aca="true" t="shared" si="7" ref="W10:W24">IF(O10="NO",1,0)</f>
        <v>0</v>
      </c>
    </row>
    <row r="11" spans="2:23" ht="16.5">
      <c r="B11" s="298"/>
      <c r="C11" s="299"/>
      <c r="D11" s="300">
        <f t="shared" si="2"/>
        <v>0</v>
      </c>
      <c r="E11" s="299"/>
      <c r="F11" s="300">
        <f t="shared" si="3"/>
        <v>0</v>
      </c>
      <c r="G11" s="299"/>
      <c r="H11" s="112">
        <f t="shared" si="4"/>
        <v>0</v>
      </c>
      <c r="I11" s="54">
        <f t="shared" si="0"/>
        <v>0</v>
      </c>
      <c r="J11" s="301"/>
      <c r="K11" s="301"/>
      <c r="L11" s="299"/>
      <c r="M11" s="299"/>
      <c r="N11" s="133">
        <f t="shared" si="5"/>
        <v>0</v>
      </c>
      <c r="O11" s="112">
        <f t="shared" si="6"/>
      </c>
      <c r="Q11" s="153">
        <f aca="true" t="shared" si="8" ref="Q11:Q27">IF(I11=0,"",IF(OR(J11=0,K11=0,L11=0,M11=0),"error falta introducir datos necesarios",""))</f>
      </c>
      <c r="R11">
        <f t="shared" si="1"/>
        <v>0</v>
      </c>
      <c r="W11">
        <f t="shared" si="7"/>
        <v>0</v>
      </c>
    </row>
    <row r="12" spans="2:23" ht="16.5">
      <c r="B12" s="298"/>
      <c r="C12" s="299"/>
      <c r="D12" s="300">
        <f t="shared" si="2"/>
        <v>0</v>
      </c>
      <c r="E12" s="299"/>
      <c r="F12" s="300">
        <f t="shared" si="3"/>
        <v>0</v>
      </c>
      <c r="G12" s="299"/>
      <c r="H12" s="112">
        <f t="shared" si="4"/>
        <v>0</v>
      </c>
      <c r="I12" s="54">
        <f t="shared" si="0"/>
        <v>0</v>
      </c>
      <c r="J12" s="301"/>
      <c r="K12" s="301"/>
      <c r="L12" s="299"/>
      <c r="M12" s="299"/>
      <c r="N12" s="133">
        <f t="shared" si="5"/>
        <v>0</v>
      </c>
      <c r="O12" s="112">
        <f t="shared" si="6"/>
      </c>
      <c r="Q12" s="153">
        <f t="shared" si="8"/>
      </c>
      <c r="R12">
        <f t="shared" si="1"/>
        <v>0</v>
      </c>
      <c r="W12">
        <f t="shared" si="7"/>
        <v>0</v>
      </c>
    </row>
    <row r="13" spans="2:23" ht="16.5">
      <c r="B13" s="298"/>
      <c r="C13" s="299"/>
      <c r="D13" s="300">
        <f t="shared" si="2"/>
        <v>0</v>
      </c>
      <c r="E13" s="299"/>
      <c r="F13" s="300">
        <f t="shared" si="3"/>
        <v>0</v>
      </c>
      <c r="G13" s="299"/>
      <c r="H13" s="112">
        <f t="shared" si="4"/>
        <v>0</v>
      </c>
      <c r="I13" s="54">
        <f t="shared" si="0"/>
        <v>0</v>
      </c>
      <c r="J13" s="301"/>
      <c r="K13" s="301"/>
      <c r="L13" s="299"/>
      <c r="M13" s="299"/>
      <c r="N13" s="133">
        <f t="shared" si="5"/>
        <v>0</v>
      </c>
      <c r="O13" s="112">
        <f t="shared" si="6"/>
      </c>
      <c r="Q13" s="153">
        <f t="shared" si="8"/>
      </c>
      <c r="R13">
        <f t="shared" si="1"/>
        <v>0</v>
      </c>
      <c r="W13">
        <f t="shared" si="7"/>
        <v>0</v>
      </c>
    </row>
    <row r="14" spans="2:23" ht="16.5">
      <c r="B14" s="298"/>
      <c r="C14" s="299"/>
      <c r="D14" s="300">
        <f t="shared" si="2"/>
        <v>0</v>
      </c>
      <c r="E14" s="299"/>
      <c r="F14" s="300">
        <f t="shared" si="3"/>
        <v>0</v>
      </c>
      <c r="G14" s="299"/>
      <c r="H14" s="112">
        <f t="shared" si="4"/>
        <v>0</v>
      </c>
      <c r="I14" s="54">
        <f t="shared" si="0"/>
        <v>0</v>
      </c>
      <c r="J14" s="301"/>
      <c r="K14" s="301"/>
      <c r="L14" s="299"/>
      <c r="M14" s="299"/>
      <c r="N14" s="133">
        <f t="shared" si="5"/>
        <v>0</v>
      </c>
      <c r="O14" s="112">
        <f t="shared" si="6"/>
      </c>
      <c r="Q14" s="153">
        <f t="shared" si="8"/>
      </c>
      <c r="R14">
        <f t="shared" si="1"/>
        <v>0</v>
      </c>
      <c r="W14">
        <f t="shared" si="7"/>
        <v>0</v>
      </c>
    </row>
    <row r="15" spans="2:23" ht="16.5">
      <c r="B15" s="298"/>
      <c r="C15" s="299"/>
      <c r="D15" s="300">
        <f t="shared" si="2"/>
        <v>0</v>
      </c>
      <c r="E15" s="299"/>
      <c r="F15" s="300">
        <f t="shared" si="3"/>
        <v>0</v>
      </c>
      <c r="G15" s="299"/>
      <c r="H15" s="112">
        <f t="shared" si="4"/>
        <v>0</v>
      </c>
      <c r="I15" s="54">
        <f t="shared" si="0"/>
        <v>0</v>
      </c>
      <c r="J15" s="301"/>
      <c r="K15" s="301"/>
      <c r="L15" s="299"/>
      <c r="M15" s="299"/>
      <c r="N15" s="133">
        <f t="shared" si="5"/>
        <v>0</v>
      </c>
      <c r="O15" s="112">
        <f t="shared" si="6"/>
      </c>
      <c r="Q15" s="153">
        <f t="shared" si="8"/>
      </c>
      <c r="R15">
        <f t="shared" si="1"/>
        <v>0</v>
      </c>
      <c r="W15">
        <f t="shared" si="7"/>
        <v>0</v>
      </c>
    </row>
    <row r="16" spans="2:23" ht="16.5">
      <c r="B16" s="298"/>
      <c r="C16" s="299"/>
      <c r="D16" s="300">
        <f t="shared" si="2"/>
        <v>0</v>
      </c>
      <c r="E16" s="299"/>
      <c r="F16" s="300">
        <f t="shared" si="3"/>
        <v>0</v>
      </c>
      <c r="G16" s="299"/>
      <c r="H16" s="112">
        <f t="shared" si="4"/>
        <v>0</v>
      </c>
      <c r="I16" s="54">
        <f t="shared" si="0"/>
        <v>0</v>
      </c>
      <c r="J16" s="301"/>
      <c r="K16" s="301"/>
      <c r="L16" s="299"/>
      <c r="M16" s="299"/>
      <c r="N16" s="133">
        <f t="shared" si="5"/>
        <v>0</v>
      </c>
      <c r="O16" s="112">
        <f t="shared" si="6"/>
      </c>
      <c r="Q16" s="153">
        <f t="shared" si="8"/>
      </c>
      <c r="R16">
        <f t="shared" si="1"/>
        <v>0</v>
      </c>
      <c r="W16">
        <f t="shared" si="7"/>
        <v>0</v>
      </c>
    </row>
    <row r="17" spans="2:23" ht="16.5">
      <c r="B17" s="298"/>
      <c r="C17" s="299"/>
      <c r="D17" s="300">
        <f t="shared" si="2"/>
        <v>0</v>
      </c>
      <c r="E17" s="299"/>
      <c r="F17" s="300">
        <f t="shared" si="3"/>
        <v>0</v>
      </c>
      <c r="G17" s="299"/>
      <c r="H17" s="112">
        <f t="shared" si="4"/>
        <v>0</v>
      </c>
      <c r="I17" s="54">
        <f t="shared" si="0"/>
        <v>0</v>
      </c>
      <c r="J17" s="301"/>
      <c r="K17" s="301"/>
      <c r="L17" s="299"/>
      <c r="M17" s="299"/>
      <c r="N17" s="133">
        <f t="shared" si="5"/>
        <v>0</v>
      </c>
      <c r="O17" s="112">
        <f t="shared" si="6"/>
      </c>
      <c r="Q17" s="153">
        <f t="shared" si="8"/>
      </c>
      <c r="R17">
        <f t="shared" si="1"/>
        <v>0</v>
      </c>
      <c r="W17">
        <f t="shared" si="7"/>
        <v>0</v>
      </c>
    </row>
    <row r="18" spans="2:23" ht="16.5">
      <c r="B18" s="298"/>
      <c r="C18" s="299"/>
      <c r="D18" s="300">
        <f t="shared" si="2"/>
        <v>0</v>
      </c>
      <c r="E18" s="299"/>
      <c r="F18" s="300">
        <f t="shared" si="3"/>
        <v>0</v>
      </c>
      <c r="G18" s="299"/>
      <c r="H18" s="112">
        <f t="shared" si="4"/>
        <v>0</v>
      </c>
      <c r="I18" s="54">
        <f t="shared" si="0"/>
        <v>0</v>
      </c>
      <c r="J18" s="301"/>
      <c r="K18" s="301"/>
      <c r="L18" s="299"/>
      <c r="M18" s="299"/>
      <c r="N18" s="133">
        <f t="shared" si="5"/>
        <v>0</v>
      </c>
      <c r="O18" s="112">
        <f t="shared" si="6"/>
      </c>
      <c r="Q18" s="153">
        <f t="shared" si="8"/>
      </c>
      <c r="R18">
        <f t="shared" si="1"/>
        <v>0</v>
      </c>
      <c r="W18">
        <f t="shared" si="7"/>
        <v>0</v>
      </c>
    </row>
    <row r="19" spans="2:23" ht="16.5">
      <c r="B19" s="298"/>
      <c r="C19" s="299"/>
      <c r="D19" s="300">
        <f t="shared" si="2"/>
        <v>0</v>
      </c>
      <c r="E19" s="299"/>
      <c r="F19" s="300">
        <f t="shared" si="3"/>
        <v>0</v>
      </c>
      <c r="G19" s="299"/>
      <c r="H19" s="112">
        <f t="shared" si="4"/>
        <v>0</v>
      </c>
      <c r="I19" s="54">
        <f t="shared" si="0"/>
        <v>0</v>
      </c>
      <c r="J19" s="301"/>
      <c r="K19" s="301"/>
      <c r="L19" s="299"/>
      <c r="M19" s="299"/>
      <c r="N19" s="133">
        <f t="shared" si="5"/>
        <v>0</v>
      </c>
      <c r="O19" s="112">
        <f t="shared" si="6"/>
      </c>
      <c r="Q19" s="153">
        <f t="shared" si="8"/>
      </c>
      <c r="R19">
        <f t="shared" si="1"/>
        <v>0</v>
      </c>
      <c r="W19">
        <f t="shared" si="7"/>
        <v>0</v>
      </c>
    </row>
    <row r="20" spans="2:23" ht="16.5">
      <c r="B20" s="298"/>
      <c r="C20" s="299"/>
      <c r="D20" s="300">
        <f t="shared" si="2"/>
        <v>0</v>
      </c>
      <c r="E20" s="299"/>
      <c r="F20" s="300">
        <f t="shared" si="3"/>
        <v>0</v>
      </c>
      <c r="G20" s="299"/>
      <c r="H20" s="112">
        <f t="shared" si="4"/>
        <v>0</v>
      </c>
      <c r="I20" s="54">
        <f t="shared" si="0"/>
        <v>0</v>
      </c>
      <c r="J20" s="301"/>
      <c r="K20" s="301"/>
      <c r="L20" s="299"/>
      <c r="M20" s="299"/>
      <c r="N20" s="133">
        <f t="shared" si="5"/>
        <v>0</v>
      </c>
      <c r="O20" s="112">
        <f t="shared" si="6"/>
      </c>
      <c r="Q20" s="153">
        <f t="shared" si="8"/>
      </c>
      <c r="R20">
        <f t="shared" si="1"/>
        <v>0</v>
      </c>
      <c r="W20">
        <f t="shared" si="7"/>
        <v>0</v>
      </c>
    </row>
    <row r="21" spans="2:23" ht="16.5">
      <c r="B21" s="298"/>
      <c r="C21" s="299"/>
      <c r="D21" s="300">
        <f t="shared" si="2"/>
        <v>0</v>
      </c>
      <c r="E21" s="299"/>
      <c r="F21" s="300">
        <f t="shared" si="3"/>
        <v>0</v>
      </c>
      <c r="G21" s="299"/>
      <c r="H21" s="112">
        <f t="shared" si="4"/>
        <v>0</v>
      </c>
      <c r="I21" s="54">
        <f t="shared" si="0"/>
        <v>0</v>
      </c>
      <c r="J21" s="301"/>
      <c r="K21" s="301"/>
      <c r="L21" s="299"/>
      <c r="M21" s="299"/>
      <c r="N21" s="133">
        <f t="shared" si="5"/>
        <v>0</v>
      </c>
      <c r="O21" s="112">
        <f t="shared" si="6"/>
      </c>
      <c r="Q21" s="153">
        <f t="shared" si="8"/>
      </c>
      <c r="R21">
        <f t="shared" si="1"/>
        <v>0</v>
      </c>
      <c r="W21">
        <f t="shared" si="7"/>
        <v>0</v>
      </c>
    </row>
    <row r="22" spans="2:23" ht="16.5">
      <c r="B22" s="298"/>
      <c r="C22" s="299"/>
      <c r="D22" s="300">
        <f t="shared" si="2"/>
        <v>0</v>
      </c>
      <c r="E22" s="299"/>
      <c r="F22" s="300">
        <f t="shared" si="3"/>
        <v>0</v>
      </c>
      <c r="G22" s="299"/>
      <c r="H22" s="112">
        <f t="shared" si="4"/>
        <v>0</v>
      </c>
      <c r="I22" s="54">
        <f t="shared" si="0"/>
        <v>0</v>
      </c>
      <c r="J22" s="301"/>
      <c r="K22" s="301"/>
      <c r="L22" s="299"/>
      <c r="M22" s="299"/>
      <c r="N22" s="133">
        <f t="shared" si="5"/>
        <v>0</v>
      </c>
      <c r="O22" s="112">
        <f t="shared" si="6"/>
      </c>
      <c r="Q22" s="153">
        <f t="shared" si="8"/>
      </c>
      <c r="R22">
        <f t="shared" si="1"/>
        <v>0</v>
      </c>
      <c r="W22">
        <f t="shared" si="7"/>
        <v>0</v>
      </c>
    </row>
    <row r="23" spans="2:23" ht="16.5">
      <c r="B23" s="298"/>
      <c r="C23" s="299"/>
      <c r="D23" s="300">
        <f t="shared" si="2"/>
        <v>0</v>
      </c>
      <c r="E23" s="299"/>
      <c r="F23" s="300">
        <f t="shared" si="3"/>
        <v>0</v>
      </c>
      <c r="G23" s="299"/>
      <c r="H23" s="112">
        <f t="shared" si="4"/>
        <v>0</v>
      </c>
      <c r="I23" s="54">
        <f t="shared" si="0"/>
        <v>0</v>
      </c>
      <c r="J23" s="301"/>
      <c r="K23" s="301"/>
      <c r="L23" s="299"/>
      <c r="M23" s="299"/>
      <c r="N23" s="133">
        <f t="shared" si="5"/>
        <v>0</v>
      </c>
      <c r="O23" s="112">
        <f t="shared" si="6"/>
      </c>
      <c r="Q23" s="153">
        <f t="shared" si="8"/>
      </c>
      <c r="R23">
        <f t="shared" si="1"/>
        <v>0</v>
      </c>
      <c r="W23">
        <f t="shared" si="7"/>
        <v>0</v>
      </c>
    </row>
    <row r="24" spans="2:23" ht="16.5">
      <c r="B24" s="298"/>
      <c r="C24" s="299"/>
      <c r="D24" s="300">
        <f t="shared" si="2"/>
        <v>0</v>
      </c>
      <c r="E24" s="299"/>
      <c r="F24" s="300">
        <f t="shared" si="3"/>
        <v>0</v>
      </c>
      <c r="G24" s="299"/>
      <c r="H24" s="112">
        <f t="shared" si="4"/>
        <v>0</v>
      </c>
      <c r="I24" s="54">
        <f>IF(D24+F24+H24&gt;0,(C24+E24+G24)/(D24+F24+H24),0)</f>
        <v>0</v>
      </c>
      <c r="J24" s="301"/>
      <c r="K24" s="301"/>
      <c r="L24" s="299"/>
      <c r="M24" s="299"/>
      <c r="N24" s="133">
        <f>IF(I24=0,0,IF(OR(J24=0,K24=0,L24=0,M24=0),"error, faltan datos necesarios",I24*L24*J24*K24/(12*M24*1000000)))</f>
        <v>0</v>
      </c>
      <c r="O24" s="112">
        <f>IF(I24&gt;0,IF(OR(I24&gt;$R$7,C24&gt;1.5*$R$7,E24&gt;1.5*$R$7,G24&gt;1.5*$R$7),"NO","si"),"")</f>
      </c>
      <c r="Q24" s="153">
        <f t="shared" si="8"/>
      </c>
      <c r="R24">
        <f t="shared" si="1"/>
        <v>0</v>
      </c>
      <c r="W24">
        <f t="shared" si="7"/>
        <v>0</v>
      </c>
    </row>
    <row r="25" spans="1:18" ht="16.5">
      <c r="A25" s="22"/>
      <c r="B25" s="298"/>
      <c r="C25" s="299"/>
      <c r="D25" s="300">
        <f t="shared" si="2"/>
        <v>0</v>
      </c>
      <c r="E25" s="299"/>
      <c r="F25" s="300">
        <f t="shared" si="3"/>
        <v>0</v>
      </c>
      <c r="G25" s="299"/>
      <c r="H25" s="112">
        <f t="shared" si="4"/>
        <v>0</v>
      </c>
      <c r="I25" s="54">
        <f>IF(D25+F25+H25&gt;0,(C25+E25+G25)/(D25+F25+H25),0)</f>
        <v>0</v>
      </c>
      <c r="J25" s="301"/>
      <c r="K25" s="301"/>
      <c r="L25" s="299"/>
      <c r="M25" s="299"/>
      <c r="N25" s="133">
        <f>IF(I25=0,0,IF(OR(J25=0,K25=0,L25=0,M25=0),"error, faltan datos necesarios",I25*L25*J25*K25/(12*M25*1000000)))</f>
        <v>0</v>
      </c>
      <c r="O25" s="112">
        <f>IF(I25&gt;0,IF(OR(I25&gt;$R$7,C25&gt;1.5*$R$7,E25&gt;1.5*$R$7,G25&gt;1.5*$R$7),"NO","si"),"")</f>
      </c>
      <c r="Q25" s="153">
        <f t="shared" si="8"/>
      </c>
      <c r="R25">
        <f t="shared" si="1"/>
        <v>0</v>
      </c>
    </row>
    <row r="26" spans="1:18" ht="16.5">
      <c r="A26" s="22"/>
      <c r="B26" s="298"/>
      <c r="C26" s="299"/>
      <c r="D26" s="300">
        <f t="shared" si="2"/>
        <v>0</v>
      </c>
      <c r="E26" s="299"/>
      <c r="F26" s="300">
        <f t="shared" si="3"/>
        <v>0</v>
      </c>
      <c r="G26" s="299"/>
      <c r="H26" s="112">
        <f t="shared" si="4"/>
        <v>0</v>
      </c>
      <c r="I26" s="54">
        <f>IF(D26+F26+H26&gt;0,(C26+E26+G26)/(D26+F26+H26),0)</f>
        <v>0</v>
      </c>
      <c r="J26" s="301"/>
      <c r="K26" s="301"/>
      <c r="L26" s="299"/>
      <c r="M26" s="299"/>
      <c r="N26" s="133">
        <f>IF(I26=0,0,IF(OR(J26=0,K26=0,L26=0,M26=0),"error, faltan datos necesarios",I26*L26*J26*K26/(12*M26*1000000)))</f>
        <v>0</v>
      </c>
      <c r="O26" s="112">
        <f>IF(I26&gt;0,IF(OR(I26&gt;$R$7,C26&gt;1.5*$R$7,E26&gt;1.5*$R$7,G26&gt;1.5*$R$7),"NO","si"),"")</f>
      </c>
      <c r="Q26" s="153">
        <f t="shared" si="8"/>
      </c>
      <c r="R26">
        <f t="shared" si="1"/>
        <v>0</v>
      </c>
    </row>
    <row r="27" spans="2:18" ht="15" customHeight="1">
      <c r="B27" s="298"/>
      <c r="C27" s="299"/>
      <c r="D27" s="300">
        <f t="shared" si="2"/>
        <v>0</v>
      </c>
      <c r="E27" s="299"/>
      <c r="F27" s="300">
        <f t="shared" si="3"/>
        <v>0</v>
      </c>
      <c r="G27" s="299"/>
      <c r="H27" s="112">
        <f t="shared" si="4"/>
        <v>0</v>
      </c>
      <c r="I27" s="54">
        <f>IF(D27+F27+H27&gt;0,(C27+E27+G27)/(D27+F27+H27),0)</f>
        <v>0</v>
      </c>
      <c r="J27" s="301"/>
      <c r="K27" s="301"/>
      <c r="L27" s="299"/>
      <c r="M27" s="299"/>
      <c r="N27" s="133">
        <f>IF(I27=0,0,IF(OR(J27=0,K27=0,L27=0,M27=0),"error, faltan datos necesarios",I27*L27*J27*K27/(12*M27*1000000)))</f>
        <v>0</v>
      </c>
      <c r="O27" s="112">
        <f>IF(I27&gt;0,IF(OR(I27&gt;$R$7,C27&gt;1.5*$R$7,E27&gt;1.5*$R$7,G27&gt;1.5*$R$7),"NO","si"),"")</f>
      </c>
      <c r="Q27" s="153">
        <f t="shared" si="8"/>
      </c>
      <c r="R27">
        <f t="shared" si="1"/>
        <v>0</v>
      </c>
    </row>
    <row r="28" spans="9:12" ht="15">
      <c r="I28" s="22"/>
      <c r="J28" s="22"/>
      <c r="K28" s="22"/>
      <c r="L28" s="22"/>
    </row>
    <row r="29" spans="1:22" ht="22.5" customHeight="1" thickBot="1">
      <c r="A29" s="162" t="s">
        <v>162</v>
      </c>
      <c r="B29" s="168"/>
      <c r="C29" s="168"/>
      <c r="D29" s="168"/>
      <c r="E29" s="168"/>
      <c r="F29" s="168"/>
      <c r="G29" s="168"/>
      <c r="H29" s="168"/>
      <c r="I29" s="168"/>
      <c r="J29" s="168"/>
      <c r="K29" s="168"/>
      <c r="L29" s="168"/>
      <c r="M29" s="168"/>
      <c r="N29" s="168"/>
      <c r="O29" s="168"/>
      <c r="P29" s="168"/>
      <c r="Q29" s="168"/>
      <c r="R29" s="168"/>
      <c r="S29" s="168"/>
      <c r="T29" s="168"/>
      <c r="U29" s="168"/>
      <c r="V29" s="188"/>
    </row>
    <row r="30" spans="18:22" ht="20.25" customHeight="1" thickBot="1">
      <c r="R30" s="41"/>
      <c r="T30" s="123" t="s">
        <v>34</v>
      </c>
      <c r="U30" s="124">
        <f>SUM(L33:L45)</f>
        <v>0</v>
      </c>
      <c r="V30" s="189" t="s">
        <v>86</v>
      </c>
    </row>
    <row r="31" spans="1:22" ht="50.25" thickBot="1">
      <c r="A31" s="296"/>
      <c r="B31" s="294" t="s">
        <v>85</v>
      </c>
      <c r="C31" s="115" t="s">
        <v>141</v>
      </c>
      <c r="D31" s="115"/>
      <c r="E31" s="115"/>
      <c r="F31" s="115"/>
      <c r="G31" s="115"/>
      <c r="H31" s="115"/>
      <c r="I31" s="59"/>
      <c r="J31" s="119" t="s">
        <v>4</v>
      </c>
      <c r="K31" s="340" t="s">
        <v>8</v>
      </c>
      <c r="L31" s="121" t="s">
        <v>7</v>
      </c>
      <c r="M31" s="121" t="s">
        <v>102</v>
      </c>
      <c r="N31" s="40"/>
      <c r="P31" s="180" t="s">
        <v>103</v>
      </c>
      <c r="Q31" s="174">
        <f>IF(P32&gt;=100,"VLE mg COV/Nm3","")</f>
      </c>
      <c r="R31" s="175" t="str">
        <f>IF(P32&lt;100,"VLE mg COT/Nm3","")</f>
        <v>VLE mg COT/Nm3</v>
      </c>
      <c r="U31" s="2"/>
      <c r="V31" s="190"/>
    </row>
    <row r="32" spans="1:23" ht="20.25" thickBot="1">
      <c r="A32" s="296"/>
      <c r="B32" s="295"/>
      <c r="C32" s="55" t="s">
        <v>0</v>
      </c>
      <c r="D32" s="56" t="s">
        <v>101</v>
      </c>
      <c r="E32" s="57" t="s">
        <v>1</v>
      </c>
      <c r="F32" s="56" t="s">
        <v>101</v>
      </c>
      <c r="G32" s="57" t="s">
        <v>2</v>
      </c>
      <c r="H32" s="56" t="s">
        <v>101</v>
      </c>
      <c r="I32" s="58" t="s">
        <v>54</v>
      </c>
      <c r="J32" s="120"/>
      <c r="K32" s="341"/>
      <c r="L32" s="122"/>
      <c r="M32" s="122"/>
      <c r="N32" s="125" t="s">
        <v>75</v>
      </c>
      <c r="O32" s="2"/>
      <c r="P32" s="181">
        <f>SUM(M33:M48)</f>
        <v>0</v>
      </c>
      <c r="Q32" s="176">
        <f>IF(P32&gt;=100,20,0)</f>
        <v>0</v>
      </c>
      <c r="R32" s="177">
        <f>IF(P32&gt;=100,0,R7)</f>
        <v>100</v>
      </c>
      <c r="U32" s="2"/>
      <c r="V32" s="190"/>
      <c r="W32">
        <f>IF(O32="NO",1,0)</f>
        <v>0</v>
      </c>
    </row>
    <row r="33" spans="1:23" ht="16.5">
      <c r="A33" s="23"/>
      <c r="B33" s="111"/>
      <c r="C33" s="44"/>
      <c r="D33" s="112">
        <f>IF(C33&gt;0,1,0)</f>
        <v>0</v>
      </c>
      <c r="E33" s="44"/>
      <c r="F33" s="112">
        <f>IF(E33&gt;0,1,0)</f>
        <v>0</v>
      </c>
      <c r="G33" s="44"/>
      <c r="H33" s="112">
        <f>IF(G33&gt;0,1,0)</f>
        <v>0</v>
      </c>
      <c r="I33" s="117">
        <f aca="true" t="shared" si="9" ref="I33:I38">IF(D33+F33+H33&gt;0,(C33+E33+G33)/(D33+F33+H33),0)</f>
        <v>0</v>
      </c>
      <c r="J33" s="113"/>
      <c r="K33" s="113"/>
      <c r="L33" s="133">
        <f>I33*J33*K33/1000000</f>
        <v>0</v>
      </c>
      <c r="M33" s="133">
        <f aca="true" t="shared" si="10" ref="M33:M41">I33*J33/1000</f>
        <v>0</v>
      </c>
      <c r="N33" s="112">
        <f>IF(OR(I33=0,$R$32=0),"",IF(OR(C33&gt;$Q$32,E33&gt;1.5*Q32,G33&gt;1.5*Q32,$F60&gt;1.5*Q32),"NO","SI"))</f>
      </c>
      <c r="O33" s="22"/>
      <c r="U33" s="33"/>
      <c r="V33" s="191"/>
      <c r="W33">
        <f>IF(N33="NO",1,0)</f>
        <v>0</v>
      </c>
    </row>
    <row r="34" spans="1:23" ht="19.5" customHeight="1">
      <c r="A34" s="22"/>
      <c r="B34" s="46"/>
      <c r="C34" s="46">
        <v>0</v>
      </c>
      <c r="D34" s="112">
        <f aca="true" t="shared" si="11" ref="D34:D45">IF(C34&gt;0,1,0)</f>
        <v>0</v>
      </c>
      <c r="E34" s="46"/>
      <c r="F34" s="112">
        <f aca="true" t="shared" si="12" ref="F34:F45">IF(E34&gt;0,1,0)</f>
        <v>0</v>
      </c>
      <c r="G34" s="46"/>
      <c r="H34" s="112">
        <f aca="true" t="shared" si="13" ref="H34:H45">IF(G34&gt;0,1,0)</f>
        <v>0</v>
      </c>
      <c r="I34" s="93">
        <f t="shared" si="9"/>
        <v>0</v>
      </c>
      <c r="J34" s="45"/>
      <c r="K34" s="45"/>
      <c r="L34" s="133">
        <f aca="true" t="shared" si="14" ref="L34:L41">I34*J34*K34/1000000</f>
        <v>0</v>
      </c>
      <c r="M34" s="133">
        <f t="shared" si="10"/>
        <v>0</v>
      </c>
      <c r="N34" s="112">
        <f aca="true" t="shared" si="15" ref="N34:N45">IF(OR(I34=0,$Q$32=0),"",IF(OR(C34&gt;$Q$32,E34&gt;1.5*Q33,G34&gt;1.5*Q33,$F61&gt;1.5*Q33),"NO","SI"))</f>
      </c>
      <c r="O34" s="22"/>
      <c r="P34" s="345" t="str">
        <f>IF(P32&lt;100,"Caudal inferior a 100 g/h, aplica el VLE general focos canalizados para esta actividad en mg COT/Nm3",0)</f>
        <v>Caudal inferior a 100 g/h, aplica el VLE general focos canalizados para esta actividad en mg COT/Nm3</v>
      </c>
      <c r="Q34" s="345"/>
      <c r="R34" s="345"/>
      <c r="S34" s="345"/>
      <c r="T34" s="345"/>
      <c r="U34" s="345"/>
      <c r="V34" s="345"/>
      <c r="W34">
        <f aca="true" t="shared" si="16" ref="W34:W39">IF(N34="NO",1,0)</f>
        <v>0</v>
      </c>
    </row>
    <row r="35" spans="1:23" ht="15" customHeight="1">
      <c r="A35" s="22"/>
      <c r="B35" s="46"/>
      <c r="C35" s="46"/>
      <c r="D35" s="112">
        <f t="shared" si="11"/>
        <v>0</v>
      </c>
      <c r="E35" s="46"/>
      <c r="F35" s="112">
        <f t="shared" si="12"/>
        <v>0</v>
      </c>
      <c r="G35" s="46"/>
      <c r="H35" s="112">
        <f t="shared" si="13"/>
        <v>0</v>
      </c>
      <c r="I35" s="93">
        <f t="shared" si="9"/>
        <v>0</v>
      </c>
      <c r="J35" s="45"/>
      <c r="K35" s="45"/>
      <c r="L35" s="133">
        <f t="shared" si="14"/>
        <v>0</v>
      </c>
      <c r="M35" s="133">
        <f t="shared" si="10"/>
        <v>0</v>
      </c>
      <c r="N35" s="112">
        <f t="shared" si="15"/>
      </c>
      <c r="O35" s="22"/>
      <c r="P35" s="346" t="str">
        <f>IF(P32&lt;100,"Es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35" s="346"/>
      <c r="R35" s="346"/>
      <c r="S35" s="346"/>
      <c r="T35" s="346"/>
      <c r="U35" s="346"/>
      <c r="V35" s="346"/>
      <c r="W35">
        <f t="shared" si="16"/>
        <v>0</v>
      </c>
    </row>
    <row r="36" spans="1:23" ht="15" customHeight="1">
      <c r="A36" s="22"/>
      <c r="B36" s="46"/>
      <c r="C36" s="46"/>
      <c r="D36" s="112">
        <f t="shared" si="11"/>
        <v>0</v>
      </c>
      <c r="E36" s="46"/>
      <c r="F36" s="112">
        <f t="shared" si="12"/>
        <v>0</v>
      </c>
      <c r="G36" s="46"/>
      <c r="H36" s="112">
        <f t="shared" si="13"/>
        <v>0</v>
      </c>
      <c r="I36" s="93">
        <f t="shared" si="9"/>
        <v>0</v>
      </c>
      <c r="J36" s="45"/>
      <c r="K36" s="45"/>
      <c r="L36" s="133">
        <f t="shared" si="14"/>
        <v>0</v>
      </c>
      <c r="M36" s="133">
        <f t="shared" si="10"/>
        <v>0</v>
      </c>
      <c r="N36" s="112">
        <f t="shared" si="15"/>
      </c>
      <c r="O36" s="22"/>
      <c r="P36" s="346"/>
      <c r="Q36" s="346"/>
      <c r="R36" s="346"/>
      <c r="S36" s="346"/>
      <c r="T36" s="346"/>
      <c r="U36" s="346"/>
      <c r="V36" s="346"/>
      <c r="W36">
        <f t="shared" si="16"/>
        <v>0</v>
      </c>
    </row>
    <row r="37" spans="1:23" ht="15" customHeight="1">
      <c r="A37" s="22"/>
      <c r="B37" s="46"/>
      <c r="C37" s="46"/>
      <c r="D37" s="112">
        <f t="shared" si="11"/>
        <v>0</v>
      </c>
      <c r="E37" s="46"/>
      <c r="F37" s="112">
        <f t="shared" si="12"/>
        <v>0</v>
      </c>
      <c r="G37" s="46"/>
      <c r="H37" s="112">
        <f t="shared" si="13"/>
        <v>0</v>
      </c>
      <c r="I37" s="93">
        <f t="shared" si="9"/>
        <v>0</v>
      </c>
      <c r="J37" s="45"/>
      <c r="K37" s="45"/>
      <c r="L37" s="133">
        <f t="shared" si="14"/>
        <v>0</v>
      </c>
      <c r="M37" s="133">
        <f t="shared" si="10"/>
        <v>0</v>
      </c>
      <c r="N37" s="112">
        <f t="shared" si="15"/>
      </c>
      <c r="O37" s="22"/>
      <c r="P37" s="346"/>
      <c r="Q37" s="346"/>
      <c r="R37" s="346"/>
      <c r="S37" s="346"/>
      <c r="T37" s="346"/>
      <c r="U37" s="346"/>
      <c r="V37" s="346"/>
      <c r="W37">
        <f t="shared" si="16"/>
        <v>0</v>
      </c>
    </row>
    <row r="38" spans="1:23" ht="15" customHeight="1">
      <c r="A38" s="22"/>
      <c r="B38" s="46"/>
      <c r="C38" s="46"/>
      <c r="D38" s="112">
        <f t="shared" si="11"/>
        <v>0</v>
      </c>
      <c r="E38" s="46"/>
      <c r="F38" s="112">
        <f t="shared" si="12"/>
        <v>0</v>
      </c>
      <c r="G38" s="46"/>
      <c r="H38" s="112">
        <f t="shared" si="13"/>
        <v>0</v>
      </c>
      <c r="I38" s="93">
        <f t="shared" si="9"/>
        <v>0</v>
      </c>
      <c r="J38" s="45"/>
      <c r="K38" s="45"/>
      <c r="L38" s="133">
        <f t="shared" si="14"/>
        <v>0</v>
      </c>
      <c r="M38" s="133">
        <f t="shared" si="10"/>
        <v>0</v>
      </c>
      <c r="N38" s="112">
        <f t="shared" si="15"/>
      </c>
      <c r="O38" s="22"/>
      <c r="P38" s="41"/>
      <c r="Q38" s="41"/>
      <c r="R38" s="41"/>
      <c r="S38" s="41"/>
      <c r="T38" s="41"/>
      <c r="U38" s="41"/>
      <c r="V38" s="192"/>
      <c r="W38">
        <f t="shared" si="16"/>
        <v>0</v>
      </c>
    </row>
    <row r="39" spans="1:23" ht="15" customHeight="1">
      <c r="A39" s="22"/>
      <c r="B39" s="46"/>
      <c r="C39" s="46"/>
      <c r="D39" s="112">
        <f t="shared" si="11"/>
        <v>0</v>
      </c>
      <c r="E39" s="46"/>
      <c r="F39" s="112">
        <f t="shared" si="12"/>
        <v>0</v>
      </c>
      <c r="G39" s="46"/>
      <c r="H39" s="112">
        <f t="shared" si="13"/>
        <v>0</v>
      </c>
      <c r="I39" s="93">
        <f aca="true" t="shared" si="17" ref="I39:I45">IF(D39+F39+H39&gt;0,(C39+E39+G39)/(D39+F39+H39),0)</f>
        <v>0</v>
      </c>
      <c r="J39" s="45"/>
      <c r="K39" s="45"/>
      <c r="L39" s="133">
        <f t="shared" si="14"/>
        <v>0</v>
      </c>
      <c r="M39" s="133">
        <f t="shared" si="10"/>
        <v>0</v>
      </c>
      <c r="N39" s="112">
        <f t="shared" si="15"/>
      </c>
      <c r="P39" s="344">
        <f>IF(Q32=0,0,"El VLE para los focos de emisión de COVs halogenados con frase de riesgo asignada R40 o indicación de peligro H341 o H351, cuando el caudal másico de la suma de los compuestos sea &gt;= 100 g/h es 20 mg COV/Nm3")</f>
        <v>0</v>
      </c>
      <c r="Q39" s="344"/>
      <c r="R39" s="344"/>
      <c r="S39" s="344"/>
      <c r="T39" s="344"/>
      <c r="U39" s="344"/>
      <c r="V39" s="344"/>
      <c r="W39">
        <f t="shared" si="16"/>
        <v>0</v>
      </c>
    </row>
    <row r="40" spans="1:22" ht="15" customHeight="1">
      <c r="A40" s="22"/>
      <c r="B40" s="46"/>
      <c r="C40" s="46"/>
      <c r="D40" s="112">
        <f t="shared" si="11"/>
        <v>0</v>
      </c>
      <c r="E40" s="46"/>
      <c r="F40" s="112">
        <f t="shared" si="12"/>
        <v>0</v>
      </c>
      <c r="G40" s="46"/>
      <c r="H40" s="112">
        <f t="shared" si="13"/>
        <v>0</v>
      </c>
      <c r="I40" s="93">
        <f t="shared" si="17"/>
        <v>0</v>
      </c>
      <c r="J40" s="45"/>
      <c r="K40" s="45"/>
      <c r="L40" s="133">
        <f t="shared" si="14"/>
        <v>0</v>
      </c>
      <c r="M40" s="133">
        <f t="shared" si="10"/>
        <v>0</v>
      </c>
      <c r="N40" s="112">
        <f t="shared" si="15"/>
      </c>
      <c r="P40" s="344"/>
      <c r="Q40" s="344"/>
      <c r="R40" s="344"/>
      <c r="S40" s="344"/>
      <c r="T40" s="344"/>
      <c r="U40" s="344"/>
      <c r="V40" s="344"/>
    </row>
    <row r="41" spans="1:22" ht="15" customHeight="1">
      <c r="A41" s="22"/>
      <c r="B41" s="46"/>
      <c r="C41" s="46"/>
      <c r="D41" s="112">
        <f t="shared" si="11"/>
        <v>0</v>
      </c>
      <c r="E41" s="46"/>
      <c r="F41" s="112">
        <f t="shared" si="12"/>
        <v>0</v>
      </c>
      <c r="G41" s="46"/>
      <c r="H41" s="112">
        <f t="shared" si="13"/>
        <v>0</v>
      </c>
      <c r="I41" s="93">
        <f t="shared" si="17"/>
        <v>0</v>
      </c>
      <c r="J41" s="45"/>
      <c r="K41" s="45"/>
      <c r="L41" s="133">
        <f t="shared" si="14"/>
        <v>0</v>
      </c>
      <c r="M41" s="133">
        <f t="shared" si="10"/>
        <v>0</v>
      </c>
      <c r="N41" s="112">
        <f t="shared" si="15"/>
      </c>
      <c r="P41" s="344"/>
      <c r="Q41" s="344"/>
      <c r="R41" s="344"/>
      <c r="S41" s="344"/>
      <c r="T41" s="344"/>
      <c r="U41" s="344"/>
      <c r="V41" s="344"/>
    </row>
    <row r="42" spans="1:22" ht="15">
      <c r="A42" s="22"/>
      <c r="B42" s="46"/>
      <c r="C42" s="46"/>
      <c r="D42" s="112">
        <f t="shared" si="11"/>
        <v>0</v>
      </c>
      <c r="E42" s="46"/>
      <c r="F42" s="112">
        <f t="shared" si="12"/>
        <v>0</v>
      </c>
      <c r="G42" s="46"/>
      <c r="H42" s="112">
        <f t="shared" si="13"/>
        <v>0</v>
      </c>
      <c r="I42" s="93">
        <f t="shared" si="17"/>
        <v>0</v>
      </c>
      <c r="J42" s="45"/>
      <c r="K42" s="45"/>
      <c r="L42" s="133">
        <f>I42*J42*K42/1000000</f>
        <v>0</v>
      </c>
      <c r="M42" s="133">
        <f>I42*J42/1000</f>
        <v>0</v>
      </c>
      <c r="N42" s="112">
        <f t="shared" si="15"/>
      </c>
      <c r="P42" s="344"/>
      <c r="Q42" s="344"/>
      <c r="R42" s="344"/>
      <c r="S42" s="344"/>
      <c r="T42" s="344"/>
      <c r="U42" s="344"/>
      <c r="V42" s="344"/>
    </row>
    <row r="43" spans="1:22" ht="15">
      <c r="A43" s="22"/>
      <c r="B43" s="46"/>
      <c r="C43" s="46"/>
      <c r="D43" s="112">
        <f t="shared" si="11"/>
        <v>0</v>
      </c>
      <c r="E43" s="46"/>
      <c r="F43" s="112">
        <f t="shared" si="12"/>
        <v>0</v>
      </c>
      <c r="G43" s="46"/>
      <c r="H43" s="112">
        <f t="shared" si="13"/>
        <v>0</v>
      </c>
      <c r="I43" s="93">
        <f t="shared" si="17"/>
        <v>0</v>
      </c>
      <c r="J43" s="45"/>
      <c r="K43" s="45"/>
      <c r="L43" s="133">
        <f>I43*J43*K43/1000000</f>
        <v>0</v>
      </c>
      <c r="M43" s="133">
        <f>I43*J43/1000</f>
        <v>0</v>
      </c>
      <c r="N43" s="112">
        <f t="shared" si="15"/>
      </c>
      <c r="P43" s="344"/>
      <c r="Q43" s="344"/>
      <c r="R43" s="344"/>
      <c r="S43" s="344"/>
      <c r="T43" s="344"/>
      <c r="U43" s="344"/>
      <c r="V43" s="344"/>
    </row>
    <row r="44" spans="1:22" ht="15">
      <c r="A44" s="22"/>
      <c r="B44" s="46"/>
      <c r="C44" s="46"/>
      <c r="D44" s="112">
        <f t="shared" si="11"/>
        <v>0</v>
      </c>
      <c r="E44" s="46"/>
      <c r="F44" s="112">
        <f t="shared" si="12"/>
        <v>0</v>
      </c>
      <c r="G44" s="46"/>
      <c r="H44" s="112">
        <f t="shared" si="13"/>
        <v>0</v>
      </c>
      <c r="I44" s="93">
        <f t="shared" si="17"/>
        <v>0</v>
      </c>
      <c r="J44" s="45"/>
      <c r="K44" s="45"/>
      <c r="L44" s="133">
        <f>I44*J44*K44/1000000</f>
        <v>0</v>
      </c>
      <c r="M44" s="133">
        <f>I44*J44/1000</f>
        <v>0</v>
      </c>
      <c r="N44" s="112">
        <f t="shared" si="15"/>
      </c>
      <c r="P44" s="41"/>
      <c r="Q44" s="41"/>
      <c r="R44" s="41"/>
      <c r="S44" s="41"/>
      <c r="T44" s="41"/>
      <c r="U44" s="41"/>
      <c r="V44" s="192"/>
    </row>
    <row r="45" spans="1:22" ht="15">
      <c r="A45" s="22"/>
      <c r="B45" s="46"/>
      <c r="C45" s="46"/>
      <c r="D45" s="112">
        <f t="shared" si="11"/>
        <v>0</v>
      </c>
      <c r="E45" s="46"/>
      <c r="F45" s="112">
        <f t="shared" si="12"/>
        <v>0</v>
      </c>
      <c r="G45" s="46"/>
      <c r="H45" s="112">
        <f t="shared" si="13"/>
        <v>0</v>
      </c>
      <c r="I45" s="93">
        <f t="shared" si="17"/>
        <v>0</v>
      </c>
      <c r="J45" s="45"/>
      <c r="K45" s="45"/>
      <c r="L45" s="133">
        <f>I45*J45*K45/1000000</f>
        <v>0</v>
      </c>
      <c r="M45" s="133">
        <f>I45*J45/1000</f>
        <v>0</v>
      </c>
      <c r="N45" s="112">
        <f t="shared" si="15"/>
      </c>
      <c r="P45" s="41"/>
      <c r="Q45" s="41"/>
      <c r="R45" s="41"/>
      <c r="S45" s="41"/>
      <c r="T45" s="41"/>
      <c r="U45" s="41"/>
      <c r="V45" s="192"/>
    </row>
    <row r="46" spans="2:23" ht="19.5">
      <c r="B46" s="126"/>
      <c r="C46" s="126"/>
      <c r="D46" s="126"/>
      <c r="E46" s="126"/>
      <c r="F46" s="126"/>
      <c r="G46" s="126"/>
      <c r="H46" s="126"/>
      <c r="I46" s="126"/>
      <c r="J46" s="126"/>
      <c r="K46" s="126"/>
      <c r="L46" s="126"/>
      <c r="M46" s="126"/>
      <c r="N46" s="126"/>
      <c r="O46" s="126"/>
      <c r="P46" s="126"/>
      <c r="Q46" s="126"/>
      <c r="R46" s="126"/>
      <c r="S46" s="126"/>
      <c r="U46" s="41"/>
      <c r="V46" s="192"/>
      <c r="W46">
        <f aca="true" t="shared" si="18" ref="W46:W95">IF(N46="NO",1,0)</f>
        <v>0</v>
      </c>
    </row>
    <row r="47" spans="1:23" ht="27.75" customHeight="1" thickBot="1">
      <c r="A47" s="162" t="s">
        <v>169</v>
      </c>
      <c r="B47" s="168"/>
      <c r="C47" s="168"/>
      <c r="D47" s="168"/>
      <c r="E47" s="168"/>
      <c r="F47" s="168"/>
      <c r="G47" s="168"/>
      <c r="H47" s="168"/>
      <c r="I47" s="168"/>
      <c r="J47" s="168"/>
      <c r="K47" s="168"/>
      <c r="L47" s="168"/>
      <c r="M47" s="168"/>
      <c r="N47" s="168"/>
      <c r="O47" s="168"/>
      <c r="P47" s="168"/>
      <c r="Q47" s="168"/>
      <c r="R47" s="168"/>
      <c r="S47" s="168"/>
      <c r="T47" s="168"/>
      <c r="U47" s="168"/>
      <c r="V47" s="193"/>
      <c r="W47">
        <f t="shared" si="18"/>
        <v>0</v>
      </c>
    </row>
    <row r="48" spans="14:23" ht="29.25" customHeight="1" thickBot="1">
      <c r="N48" s="41"/>
      <c r="O48" s="41"/>
      <c r="R48" s="22"/>
      <c r="T48" s="123" t="s">
        <v>34</v>
      </c>
      <c r="U48" s="124">
        <f>SUM(L51:L64)</f>
        <v>0</v>
      </c>
      <c r="V48" s="189" t="s">
        <v>86</v>
      </c>
      <c r="W48">
        <f>IF(N48="NO",1,0)</f>
        <v>0</v>
      </c>
    </row>
    <row r="49" spans="2:23" ht="33.75" customHeight="1" thickBot="1">
      <c r="B49" s="148" t="s">
        <v>85</v>
      </c>
      <c r="C49" s="115" t="s">
        <v>141</v>
      </c>
      <c r="D49" s="115"/>
      <c r="E49" s="115"/>
      <c r="F49" s="115"/>
      <c r="G49" s="115"/>
      <c r="H49" s="115"/>
      <c r="I49" s="59"/>
      <c r="J49" s="150" t="s">
        <v>4</v>
      </c>
      <c r="K49" s="340" t="s">
        <v>8</v>
      </c>
      <c r="L49" s="146" t="s">
        <v>7</v>
      </c>
      <c r="M49" s="146" t="s">
        <v>102</v>
      </c>
      <c r="N49" s="40"/>
      <c r="P49" s="178" t="s">
        <v>103</v>
      </c>
      <c r="Q49" s="194">
        <f>IF(P50&gt;=100,"VLE mg COV/Nm3","")</f>
      </c>
      <c r="R49" s="175" t="str">
        <f>IF(P50&lt;100,"VLE mg COT/Nm3","")</f>
        <v>VLE mg COT/Nm3</v>
      </c>
      <c r="S49" s="41"/>
      <c r="T49" s="41"/>
      <c r="W49">
        <f t="shared" si="18"/>
        <v>0</v>
      </c>
    </row>
    <row r="50" spans="2:23" ht="37.5" customHeight="1" thickBot="1">
      <c r="B50" s="149"/>
      <c r="C50" s="55" t="s">
        <v>0</v>
      </c>
      <c r="D50" s="56" t="s">
        <v>101</v>
      </c>
      <c r="E50" s="57" t="s">
        <v>1</v>
      </c>
      <c r="F50" s="56" t="s">
        <v>101</v>
      </c>
      <c r="G50" s="57" t="s">
        <v>2</v>
      </c>
      <c r="H50" s="56" t="s">
        <v>101</v>
      </c>
      <c r="I50" s="58" t="s">
        <v>54</v>
      </c>
      <c r="J50" s="151"/>
      <c r="K50" s="341"/>
      <c r="L50" s="147"/>
      <c r="M50" s="147"/>
      <c r="N50" s="125" t="s">
        <v>75</v>
      </c>
      <c r="O50" s="2"/>
      <c r="P50" s="179">
        <f>SUM(M51:M87)</f>
        <v>0</v>
      </c>
      <c r="Q50" s="176">
        <f>IF(P50&gt;=10,2,0)</f>
        <v>0</v>
      </c>
      <c r="R50" s="177">
        <f>IF(P50&gt;=10,0,$R$7)</f>
        <v>100</v>
      </c>
      <c r="W50">
        <f t="shared" si="18"/>
        <v>0</v>
      </c>
    </row>
    <row r="51" spans="2:23" ht="16.5">
      <c r="B51" s="111"/>
      <c r="C51" s="44"/>
      <c r="D51" s="112">
        <f>IF(C51&gt;0,1,0)</f>
        <v>0</v>
      </c>
      <c r="E51" s="44"/>
      <c r="F51" s="112">
        <f>IF(E51&gt;0,1,0)</f>
        <v>0</v>
      </c>
      <c r="G51" s="44"/>
      <c r="H51" s="112">
        <f>IF(G51&gt;0,1,0)</f>
        <v>0</v>
      </c>
      <c r="I51" s="54">
        <f aca="true" t="shared" si="19" ref="I51:I56">IF(D51+F51+H51&gt;0,(C51+E51+G51)/(D51+F51+H51),0)</f>
        <v>0</v>
      </c>
      <c r="J51" s="113"/>
      <c r="K51" s="113"/>
      <c r="L51" s="133">
        <f aca="true" t="shared" si="20" ref="L51:L56">I51*J51*K51/1000000</f>
        <v>0</v>
      </c>
      <c r="M51" s="133">
        <f aca="true" t="shared" si="21" ref="M51:M56">I51*J51/1000</f>
        <v>0</v>
      </c>
      <c r="N51" s="112">
        <f aca="true" t="shared" si="22" ref="N51:N64">IF(OR(I33=0,$Q$50=0),0,IF(OR($I51&gt;$Q$50,$C51&gt;1.5*$Q$50,$E51&gt;1.5*$Q$32,$G51&gt;1.5*$Q$50),"NO","SI"))</f>
        <v>0</v>
      </c>
      <c r="O51" s="22"/>
      <c r="U51" s="41"/>
      <c r="V51" s="192"/>
      <c r="W51">
        <f t="shared" si="18"/>
        <v>0</v>
      </c>
    </row>
    <row r="52" spans="2:23" ht="16.5" customHeight="1">
      <c r="B52" s="43"/>
      <c r="C52" s="46"/>
      <c r="D52" s="112">
        <f aca="true" t="shared" si="23" ref="D52:D64">IF(C52&gt;0,1,0)</f>
        <v>0</v>
      </c>
      <c r="E52" s="46"/>
      <c r="F52" s="112">
        <f aca="true" t="shared" si="24" ref="F52:F64">IF(E52&gt;0,1,0)</f>
        <v>0</v>
      </c>
      <c r="G52" s="46"/>
      <c r="H52" s="112">
        <f aca="true" t="shared" si="25" ref="H52:H64">IF(G52&gt;0,1,0)</f>
        <v>0</v>
      </c>
      <c r="I52" s="93">
        <f t="shared" si="19"/>
        <v>0</v>
      </c>
      <c r="J52" s="45"/>
      <c r="K52" s="45"/>
      <c r="L52" s="133">
        <f t="shared" si="20"/>
        <v>0</v>
      </c>
      <c r="M52" s="133">
        <f t="shared" si="21"/>
        <v>0</v>
      </c>
      <c r="N52" s="112">
        <f t="shared" si="22"/>
        <v>0</v>
      </c>
      <c r="O52" s="22"/>
      <c r="U52" s="33"/>
      <c r="V52" s="191"/>
      <c r="W52">
        <f t="shared" si="18"/>
        <v>0</v>
      </c>
    </row>
    <row r="53" spans="2:23" ht="16.5" customHeight="1">
      <c r="B53" s="43"/>
      <c r="C53" s="46"/>
      <c r="D53" s="112">
        <f t="shared" si="23"/>
        <v>0</v>
      </c>
      <c r="E53" s="46"/>
      <c r="F53" s="112">
        <f t="shared" si="24"/>
        <v>0</v>
      </c>
      <c r="G53" s="46"/>
      <c r="H53" s="112">
        <f t="shared" si="25"/>
        <v>0</v>
      </c>
      <c r="I53" s="93">
        <f t="shared" si="19"/>
        <v>0</v>
      </c>
      <c r="J53" s="45"/>
      <c r="K53" s="45"/>
      <c r="L53" s="133">
        <f t="shared" si="20"/>
        <v>0</v>
      </c>
      <c r="M53" s="133">
        <f t="shared" si="21"/>
        <v>0</v>
      </c>
      <c r="N53" s="112">
        <f t="shared" si="22"/>
        <v>0</v>
      </c>
      <c r="O53" s="22"/>
      <c r="P53" s="345" t="str">
        <f>IF(P50&lt;10,"Caudal inferior a 10 g/h, aplica el VLE general focos canalizados para esta actividad en mg COT/Nm3",0)</f>
        <v>Caudal inferior a 10 g/h, aplica el VLE general focos canalizados para esta actividad en mg COT/Nm3</v>
      </c>
      <c r="Q53" s="345"/>
      <c r="R53" s="345"/>
      <c r="S53" s="345"/>
      <c r="T53" s="345"/>
      <c r="U53" s="345"/>
      <c r="V53" s="345"/>
      <c r="W53">
        <f t="shared" si="18"/>
        <v>0</v>
      </c>
    </row>
    <row r="54" spans="2:23" ht="16.5" customHeight="1">
      <c r="B54" s="43"/>
      <c r="C54" s="46"/>
      <c r="D54" s="112">
        <f t="shared" si="23"/>
        <v>0</v>
      </c>
      <c r="E54" s="46"/>
      <c r="F54" s="112">
        <f t="shared" si="24"/>
        <v>0</v>
      </c>
      <c r="G54" s="46"/>
      <c r="H54" s="112">
        <f t="shared" si="25"/>
        <v>0</v>
      </c>
      <c r="I54" s="93">
        <f t="shared" si="19"/>
        <v>0</v>
      </c>
      <c r="J54" s="45"/>
      <c r="K54" s="45"/>
      <c r="L54" s="133">
        <f t="shared" si="20"/>
        <v>0</v>
      </c>
      <c r="M54" s="133">
        <f t="shared" si="21"/>
        <v>0</v>
      </c>
      <c r="N54" s="112">
        <f t="shared" si="22"/>
        <v>0</v>
      </c>
      <c r="O54" s="22"/>
      <c r="P54" s="344" t="str">
        <f>IF(P50&lt;10,"Es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Q54" s="344"/>
      <c r="R54" s="344"/>
      <c r="S54" s="344"/>
      <c r="T54" s="344"/>
      <c r="U54" s="344"/>
      <c r="V54" s="344"/>
      <c r="W54">
        <f t="shared" si="18"/>
        <v>0</v>
      </c>
    </row>
    <row r="55" spans="2:23" ht="16.5" customHeight="1">
      <c r="B55" s="43"/>
      <c r="C55" s="46"/>
      <c r="D55" s="112">
        <f t="shared" si="23"/>
        <v>0</v>
      </c>
      <c r="E55" s="46"/>
      <c r="F55" s="112">
        <f t="shared" si="24"/>
        <v>0</v>
      </c>
      <c r="G55" s="46"/>
      <c r="H55" s="112">
        <f t="shared" si="25"/>
        <v>0</v>
      </c>
      <c r="I55" s="93">
        <f t="shared" si="19"/>
        <v>0</v>
      </c>
      <c r="J55" s="45"/>
      <c r="K55" s="45"/>
      <c r="L55" s="133">
        <f t="shared" si="20"/>
        <v>0</v>
      </c>
      <c r="M55" s="133">
        <f t="shared" si="21"/>
        <v>0</v>
      </c>
      <c r="N55" s="112">
        <f t="shared" si="22"/>
        <v>0</v>
      </c>
      <c r="O55" s="22"/>
      <c r="P55" s="344"/>
      <c r="Q55" s="344"/>
      <c r="R55" s="344"/>
      <c r="S55" s="344"/>
      <c r="T55" s="344"/>
      <c r="U55" s="344"/>
      <c r="V55" s="344"/>
      <c r="W55">
        <f t="shared" si="18"/>
        <v>0</v>
      </c>
    </row>
    <row r="56" spans="2:23" ht="16.5" customHeight="1">
      <c r="B56" s="43"/>
      <c r="C56" s="46"/>
      <c r="D56" s="112">
        <f t="shared" si="23"/>
        <v>0</v>
      </c>
      <c r="E56" s="46"/>
      <c r="F56" s="112">
        <f t="shared" si="24"/>
        <v>0</v>
      </c>
      <c r="G56" s="46"/>
      <c r="H56" s="112">
        <f t="shared" si="25"/>
        <v>0</v>
      </c>
      <c r="I56" s="93">
        <f t="shared" si="19"/>
        <v>0</v>
      </c>
      <c r="J56" s="45"/>
      <c r="K56" s="45"/>
      <c r="L56" s="133">
        <f t="shared" si="20"/>
        <v>0</v>
      </c>
      <c r="M56" s="133">
        <f t="shared" si="21"/>
        <v>0</v>
      </c>
      <c r="N56" s="112">
        <f t="shared" si="22"/>
        <v>0</v>
      </c>
      <c r="O56" s="22"/>
      <c r="P56" s="344"/>
      <c r="Q56" s="344"/>
      <c r="R56" s="344"/>
      <c r="S56" s="344"/>
      <c r="T56" s="344"/>
      <c r="U56" s="344"/>
      <c r="V56" s="344"/>
      <c r="W56">
        <f t="shared" si="18"/>
        <v>0</v>
      </c>
    </row>
    <row r="57" spans="2:23" ht="19.5">
      <c r="B57" s="43"/>
      <c r="C57" s="46"/>
      <c r="D57" s="112">
        <f t="shared" si="23"/>
        <v>0</v>
      </c>
      <c r="E57" s="46"/>
      <c r="F57" s="112">
        <f t="shared" si="24"/>
        <v>0</v>
      </c>
      <c r="G57" s="46"/>
      <c r="H57" s="112">
        <f t="shared" si="25"/>
        <v>0</v>
      </c>
      <c r="I57" s="93">
        <f>IF(D57+F57+H57&gt;0,(C57+E57+G57)/(D57+F57+H57),0)</f>
        <v>0</v>
      </c>
      <c r="J57" s="45"/>
      <c r="K57" s="45"/>
      <c r="L57" s="133">
        <f>I57*J57*K57/1000000</f>
        <v>0</v>
      </c>
      <c r="M57" s="133">
        <f>I57*J57/1000</f>
        <v>0</v>
      </c>
      <c r="N57" s="112">
        <f t="shared" si="22"/>
        <v>0</v>
      </c>
      <c r="O57" s="126"/>
      <c r="P57" s="344"/>
      <c r="Q57" s="344"/>
      <c r="R57" s="344"/>
      <c r="S57" s="344"/>
      <c r="T57" s="344"/>
      <c r="U57" s="344"/>
      <c r="V57" s="344"/>
      <c r="W57">
        <f>IF(N57="NO",1,0)</f>
        <v>0</v>
      </c>
    </row>
    <row r="58" spans="2:23" ht="15" customHeight="1">
      <c r="B58" s="43"/>
      <c r="C58" s="46"/>
      <c r="D58" s="112">
        <f t="shared" si="23"/>
        <v>0</v>
      </c>
      <c r="E58" s="46"/>
      <c r="F58" s="112">
        <f t="shared" si="24"/>
        <v>0</v>
      </c>
      <c r="G58" s="46"/>
      <c r="H58" s="112">
        <f t="shared" si="25"/>
        <v>0</v>
      </c>
      <c r="I58" s="93">
        <f>IF(D58+F58+H58&gt;0,(C58+E58+G58)/(D58+F58+H58),0)</f>
        <v>0</v>
      </c>
      <c r="J58" s="45"/>
      <c r="K58" s="45"/>
      <c r="L58" s="133">
        <f>I58*J58*K58/1000000</f>
        <v>0</v>
      </c>
      <c r="M58" s="133">
        <f>I58*J58/1000</f>
        <v>0</v>
      </c>
      <c r="N58" s="112">
        <f t="shared" si="22"/>
        <v>0</v>
      </c>
      <c r="O58" s="126"/>
      <c r="P58" s="152"/>
      <c r="Q58" s="152"/>
      <c r="R58" s="152"/>
      <c r="S58" s="152"/>
      <c r="T58" s="152"/>
      <c r="U58" s="152"/>
      <c r="V58" s="152"/>
      <c r="W58">
        <f>IF(N58="NO",1,0)</f>
        <v>0</v>
      </c>
    </row>
    <row r="59" spans="2:23" ht="16.5" customHeight="1">
      <c r="B59" s="43"/>
      <c r="C59" s="46"/>
      <c r="D59" s="112">
        <f t="shared" si="23"/>
        <v>0</v>
      </c>
      <c r="E59" s="46"/>
      <c r="F59" s="112">
        <f t="shared" si="24"/>
        <v>0</v>
      </c>
      <c r="G59" s="46"/>
      <c r="H59" s="112">
        <f t="shared" si="25"/>
        <v>0</v>
      </c>
      <c r="I59" s="93">
        <f aca="true" t="shared" si="26" ref="I59:I64">IF(D59+F59+H59&gt;0,(C59+E59+G59)/(D59+F59+H59),0)</f>
        <v>0</v>
      </c>
      <c r="J59" s="45"/>
      <c r="K59" s="45"/>
      <c r="L59" s="133">
        <f aca="true" t="shared" si="27" ref="L59:L64">I59*J59*K59/1000000</f>
        <v>0</v>
      </c>
      <c r="M59" s="133">
        <f aca="true" t="shared" si="28" ref="M59:M64">I59*J59/1000</f>
        <v>0</v>
      </c>
      <c r="N59" s="112">
        <f t="shared" si="22"/>
        <v>0</v>
      </c>
      <c r="P59" s="344">
        <f>IF(Q50=0,0,"El Valor Límite de Emisión de COVs con frase de riesgo asignada R45, R46, R49, R60, R61 o indicadores de peligro H340, H350, H350i, H360D o H360F, cuando el caudal másico de la suma de los compuestos sea &gt;= 10 g/h, es 2 mg/Nm3")</f>
        <v>0</v>
      </c>
      <c r="Q59" s="344"/>
      <c r="R59" s="344"/>
      <c r="S59" s="344"/>
      <c r="T59" s="344"/>
      <c r="U59" s="344"/>
      <c r="V59" s="344"/>
      <c r="W59">
        <f t="shared" si="18"/>
        <v>0</v>
      </c>
    </row>
    <row r="60" spans="2:23" ht="16.5" customHeight="1">
      <c r="B60" s="43"/>
      <c r="C60" s="46"/>
      <c r="D60" s="112">
        <f t="shared" si="23"/>
        <v>0</v>
      </c>
      <c r="E60" s="46"/>
      <c r="F60" s="112">
        <f t="shared" si="24"/>
        <v>0</v>
      </c>
      <c r="G60" s="46"/>
      <c r="H60" s="112">
        <f t="shared" si="25"/>
        <v>0</v>
      </c>
      <c r="I60" s="93">
        <f t="shared" si="26"/>
        <v>0</v>
      </c>
      <c r="J60" s="45"/>
      <c r="K60" s="45"/>
      <c r="L60" s="133">
        <f t="shared" si="27"/>
        <v>0</v>
      </c>
      <c r="M60" s="133">
        <f t="shared" si="28"/>
        <v>0</v>
      </c>
      <c r="N60" s="112">
        <f t="shared" si="22"/>
        <v>0</v>
      </c>
      <c r="P60" s="344"/>
      <c r="Q60" s="344"/>
      <c r="R60" s="344"/>
      <c r="S60" s="344"/>
      <c r="T60" s="344"/>
      <c r="U60" s="344"/>
      <c r="V60" s="344"/>
      <c r="W60">
        <f t="shared" si="18"/>
        <v>0</v>
      </c>
    </row>
    <row r="61" spans="2:23" ht="16.5" customHeight="1">
      <c r="B61" s="43"/>
      <c r="C61" s="46"/>
      <c r="D61" s="112">
        <f t="shared" si="23"/>
        <v>0</v>
      </c>
      <c r="E61" s="46"/>
      <c r="F61" s="112">
        <f t="shared" si="24"/>
        <v>0</v>
      </c>
      <c r="G61" s="46"/>
      <c r="H61" s="112">
        <f t="shared" si="25"/>
        <v>0</v>
      </c>
      <c r="I61" s="93">
        <f t="shared" si="26"/>
        <v>0</v>
      </c>
      <c r="J61" s="45"/>
      <c r="K61" s="45"/>
      <c r="L61" s="133">
        <f t="shared" si="27"/>
        <v>0</v>
      </c>
      <c r="M61" s="133">
        <f t="shared" si="28"/>
        <v>0</v>
      </c>
      <c r="N61" s="112">
        <f t="shared" si="22"/>
        <v>0</v>
      </c>
      <c r="P61" s="344"/>
      <c r="Q61" s="344"/>
      <c r="R61" s="344"/>
      <c r="S61" s="344"/>
      <c r="T61" s="344"/>
      <c r="U61" s="344"/>
      <c r="V61" s="344"/>
      <c r="W61">
        <f t="shared" si="18"/>
        <v>0</v>
      </c>
    </row>
    <row r="62" spans="2:23" ht="16.5" customHeight="1">
      <c r="B62" s="43"/>
      <c r="C62" s="46"/>
      <c r="D62" s="112">
        <f t="shared" si="23"/>
        <v>0</v>
      </c>
      <c r="E62" s="46"/>
      <c r="F62" s="112">
        <f t="shared" si="24"/>
        <v>0</v>
      </c>
      <c r="G62" s="46"/>
      <c r="H62" s="112">
        <f t="shared" si="25"/>
        <v>0</v>
      </c>
      <c r="I62" s="93">
        <f t="shared" si="26"/>
        <v>0</v>
      </c>
      <c r="J62" s="45"/>
      <c r="K62" s="45"/>
      <c r="L62" s="133">
        <f t="shared" si="27"/>
        <v>0</v>
      </c>
      <c r="M62" s="133">
        <f t="shared" si="28"/>
        <v>0</v>
      </c>
      <c r="N62" s="112">
        <f t="shared" si="22"/>
        <v>0</v>
      </c>
      <c r="P62" s="344"/>
      <c r="Q62" s="344"/>
      <c r="R62" s="344"/>
      <c r="S62" s="344"/>
      <c r="T62" s="344"/>
      <c r="U62" s="344"/>
      <c r="V62" s="344"/>
      <c r="W62">
        <f t="shared" si="18"/>
        <v>0</v>
      </c>
    </row>
    <row r="63" spans="2:23" ht="16.5">
      <c r="B63" s="43"/>
      <c r="C63" s="46"/>
      <c r="D63" s="112">
        <f t="shared" si="23"/>
        <v>0</v>
      </c>
      <c r="E63" s="46"/>
      <c r="F63" s="112">
        <f t="shared" si="24"/>
        <v>0</v>
      </c>
      <c r="G63" s="46"/>
      <c r="H63" s="112">
        <f t="shared" si="25"/>
        <v>0</v>
      </c>
      <c r="I63" s="93">
        <f t="shared" si="26"/>
        <v>0</v>
      </c>
      <c r="J63" s="45"/>
      <c r="K63" s="45"/>
      <c r="L63" s="133">
        <f t="shared" si="27"/>
        <v>0</v>
      </c>
      <c r="M63" s="133">
        <f t="shared" si="28"/>
        <v>0</v>
      </c>
      <c r="N63" s="112">
        <f t="shared" si="22"/>
        <v>0</v>
      </c>
      <c r="P63" s="344"/>
      <c r="Q63" s="344"/>
      <c r="R63" s="344"/>
      <c r="S63" s="344"/>
      <c r="T63" s="344"/>
      <c r="U63" s="344"/>
      <c r="V63" s="344"/>
      <c r="W63">
        <f t="shared" si="18"/>
        <v>0</v>
      </c>
    </row>
    <row r="64" spans="2:23" ht="16.5">
      <c r="B64" s="43"/>
      <c r="C64" s="46"/>
      <c r="D64" s="112">
        <f t="shared" si="23"/>
        <v>0</v>
      </c>
      <c r="E64" s="46"/>
      <c r="F64" s="112">
        <f t="shared" si="24"/>
        <v>0</v>
      </c>
      <c r="G64" s="46"/>
      <c r="H64" s="112">
        <f t="shared" si="25"/>
        <v>0</v>
      </c>
      <c r="I64" s="93">
        <f t="shared" si="26"/>
        <v>0</v>
      </c>
      <c r="J64" s="45"/>
      <c r="K64" s="45"/>
      <c r="L64" s="133">
        <f t="shared" si="27"/>
        <v>0</v>
      </c>
      <c r="M64" s="133">
        <f t="shared" si="28"/>
        <v>0</v>
      </c>
      <c r="N64" s="112">
        <f t="shared" si="22"/>
        <v>0</v>
      </c>
      <c r="P64" s="41"/>
      <c r="Q64" s="41"/>
      <c r="R64" s="41"/>
      <c r="S64" s="41"/>
      <c r="T64" s="41"/>
      <c r="U64" s="41"/>
      <c r="V64" s="192"/>
      <c r="W64">
        <f t="shared" si="18"/>
        <v>0</v>
      </c>
    </row>
    <row r="65" ht="15">
      <c r="W65">
        <f t="shared" si="18"/>
        <v>0</v>
      </c>
    </row>
    <row r="66" ht="15">
      <c r="W66">
        <f t="shared" si="18"/>
        <v>0</v>
      </c>
    </row>
    <row r="67" ht="15">
      <c r="W67">
        <f t="shared" si="18"/>
        <v>0</v>
      </c>
    </row>
    <row r="68" ht="15">
      <c r="W68">
        <f t="shared" si="18"/>
        <v>0</v>
      </c>
    </row>
    <row r="69" ht="15">
      <c r="W69">
        <f t="shared" si="18"/>
        <v>0</v>
      </c>
    </row>
    <row r="70" ht="15">
      <c r="W70">
        <f t="shared" si="18"/>
        <v>0</v>
      </c>
    </row>
    <row r="71" ht="15">
      <c r="W71">
        <f t="shared" si="18"/>
        <v>0</v>
      </c>
    </row>
    <row r="72" ht="15">
      <c r="W72">
        <f t="shared" si="18"/>
        <v>0</v>
      </c>
    </row>
    <row r="73" ht="15">
      <c r="W73">
        <f t="shared" si="18"/>
        <v>0</v>
      </c>
    </row>
    <row r="74" ht="15">
      <c r="W74">
        <f t="shared" si="18"/>
        <v>0</v>
      </c>
    </row>
    <row r="75" ht="15">
      <c r="W75">
        <f t="shared" si="18"/>
        <v>0</v>
      </c>
    </row>
    <row r="76" ht="15">
      <c r="W76">
        <f t="shared" si="18"/>
        <v>0</v>
      </c>
    </row>
    <row r="77" ht="15">
      <c r="W77">
        <f t="shared" si="18"/>
        <v>0</v>
      </c>
    </row>
    <row r="78" ht="15">
      <c r="W78">
        <f t="shared" si="18"/>
        <v>0</v>
      </c>
    </row>
    <row r="79" ht="15">
      <c r="W79">
        <f t="shared" si="18"/>
        <v>0</v>
      </c>
    </row>
    <row r="80" ht="15">
      <c r="W80">
        <f t="shared" si="18"/>
        <v>0</v>
      </c>
    </row>
    <row r="81" ht="15">
      <c r="W81">
        <f t="shared" si="18"/>
        <v>0</v>
      </c>
    </row>
    <row r="82" ht="15">
      <c r="W82">
        <f t="shared" si="18"/>
        <v>0</v>
      </c>
    </row>
    <row r="83" ht="15">
      <c r="W83">
        <f t="shared" si="18"/>
        <v>0</v>
      </c>
    </row>
    <row r="84" ht="15">
      <c r="W84">
        <f t="shared" si="18"/>
        <v>0</v>
      </c>
    </row>
    <row r="85" ht="15">
      <c r="W85">
        <f t="shared" si="18"/>
        <v>0</v>
      </c>
    </row>
    <row r="86" ht="15">
      <c r="W86">
        <f t="shared" si="18"/>
        <v>0</v>
      </c>
    </row>
    <row r="87" ht="15">
      <c r="W87">
        <f t="shared" si="18"/>
        <v>0</v>
      </c>
    </row>
    <row r="88" ht="15">
      <c r="W88">
        <f t="shared" si="18"/>
        <v>0</v>
      </c>
    </row>
    <row r="89" ht="15">
      <c r="W89">
        <f t="shared" si="18"/>
        <v>0</v>
      </c>
    </row>
    <row r="90" ht="15">
      <c r="W90">
        <f t="shared" si="18"/>
        <v>0</v>
      </c>
    </row>
    <row r="91" ht="15">
      <c r="W91">
        <f t="shared" si="18"/>
        <v>0</v>
      </c>
    </row>
    <row r="92" ht="15">
      <c r="W92">
        <f t="shared" si="18"/>
        <v>0</v>
      </c>
    </row>
    <row r="93" ht="15">
      <c r="W93">
        <f t="shared" si="18"/>
        <v>0</v>
      </c>
    </row>
    <row r="94" ht="15">
      <c r="W94">
        <f t="shared" si="18"/>
        <v>0</v>
      </c>
    </row>
    <row r="95" ht="15">
      <c r="W95">
        <f t="shared" si="18"/>
        <v>0</v>
      </c>
    </row>
    <row r="96" ht="15">
      <c r="W96">
        <f aca="true" t="shared" si="29" ref="W96:W159">IF(N96="NO",1,0)</f>
        <v>0</v>
      </c>
    </row>
    <row r="97" ht="15">
      <c r="W97">
        <f t="shared" si="29"/>
        <v>0</v>
      </c>
    </row>
    <row r="98" ht="15">
      <c r="W98">
        <f t="shared" si="29"/>
        <v>0</v>
      </c>
    </row>
    <row r="99" ht="15">
      <c r="W99">
        <f t="shared" si="29"/>
        <v>0</v>
      </c>
    </row>
    <row r="100" ht="15">
      <c r="W100">
        <f t="shared" si="29"/>
        <v>0</v>
      </c>
    </row>
    <row r="101" ht="15">
      <c r="W101">
        <f t="shared" si="29"/>
        <v>0</v>
      </c>
    </row>
    <row r="102" ht="15">
      <c r="W102">
        <f t="shared" si="29"/>
        <v>0</v>
      </c>
    </row>
    <row r="103" ht="15">
      <c r="W103">
        <f t="shared" si="29"/>
        <v>0</v>
      </c>
    </row>
    <row r="104" ht="15">
      <c r="W104">
        <f t="shared" si="29"/>
        <v>0</v>
      </c>
    </row>
    <row r="105" ht="15">
      <c r="W105">
        <f t="shared" si="29"/>
        <v>0</v>
      </c>
    </row>
    <row r="106" ht="15">
      <c r="W106">
        <f t="shared" si="29"/>
        <v>0</v>
      </c>
    </row>
    <row r="107" ht="15">
      <c r="W107">
        <f t="shared" si="29"/>
        <v>0</v>
      </c>
    </row>
    <row r="108" ht="15">
      <c r="W108">
        <f t="shared" si="29"/>
        <v>0</v>
      </c>
    </row>
    <row r="109" ht="15">
      <c r="W109">
        <f t="shared" si="29"/>
        <v>0</v>
      </c>
    </row>
    <row r="110" ht="15">
      <c r="W110">
        <f t="shared" si="29"/>
        <v>0</v>
      </c>
    </row>
    <row r="111" ht="15">
      <c r="W111">
        <f t="shared" si="29"/>
        <v>0</v>
      </c>
    </row>
    <row r="112" ht="15">
      <c r="W112">
        <f t="shared" si="29"/>
        <v>0</v>
      </c>
    </row>
    <row r="113" ht="15">
      <c r="W113">
        <f t="shared" si="29"/>
        <v>0</v>
      </c>
    </row>
    <row r="114" ht="15">
      <c r="W114">
        <f t="shared" si="29"/>
        <v>0</v>
      </c>
    </row>
    <row r="115" ht="15">
      <c r="W115">
        <f t="shared" si="29"/>
        <v>0</v>
      </c>
    </row>
    <row r="116" ht="15">
      <c r="W116">
        <f t="shared" si="29"/>
        <v>0</v>
      </c>
    </row>
    <row r="117" ht="15">
      <c r="W117">
        <f t="shared" si="29"/>
        <v>0</v>
      </c>
    </row>
    <row r="118" ht="15">
      <c r="W118">
        <f t="shared" si="29"/>
        <v>0</v>
      </c>
    </row>
    <row r="119" ht="15">
      <c r="W119">
        <f t="shared" si="29"/>
        <v>0</v>
      </c>
    </row>
    <row r="120" ht="15">
      <c r="W120">
        <f t="shared" si="29"/>
        <v>0</v>
      </c>
    </row>
    <row r="121" ht="15">
      <c r="W121">
        <f t="shared" si="29"/>
        <v>0</v>
      </c>
    </row>
    <row r="122" ht="15">
      <c r="W122">
        <f t="shared" si="29"/>
        <v>0</v>
      </c>
    </row>
    <row r="123" ht="15">
      <c r="W123">
        <f t="shared" si="29"/>
        <v>0</v>
      </c>
    </row>
    <row r="124" ht="15">
      <c r="W124">
        <f t="shared" si="29"/>
        <v>0</v>
      </c>
    </row>
    <row r="125" ht="15">
      <c r="W125">
        <f t="shared" si="29"/>
        <v>0</v>
      </c>
    </row>
    <row r="126" ht="15">
      <c r="W126">
        <f t="shared" si="29"/>
        <v>0</v>
      </c>
    </row>
    <row r="127" ht="15">
      <c r="W127">
        <f t="shared" si="29"/>
        <v>0</v>
      </c>
    </row>
    <row r="128" ht="15">
      <c r="W128">
        <f t="shared" si="29"/>
        <v>0</v>
      </c>
    </row>
    <row r="129" ht="15">
      <c r="W129">
        <f t="shared" si="29"/>
        <v>0</v>
      </c>
    </row>
    <row r="130" ht="15">
      <c r="W130">
        <f t="shared" si="29"/>
        <v>0</v>
      </c>
    </row>
    <row r="131" ht="15">
      <c r="W131">
        <f t="shared" si="29"/>
        <v>0</v>
      </c>
    </row>
    <row r="132" ht="15">
      <c r="W132">
        <f t="shared" si="29"/>
        <v>0</v>
      </c>
    </row>
    <row r="133" ht="15">
      <c r="W133">
        <f t="shared" si="29"/>
        <v>0</v>
      </c>
    </row>
    <row r="134" ht="15">
      <c r="W134">
        <f t="shared" si="29"/>
        <v>0</v>
      </c>
    </row>
    <row r="135" ht="15">
      <c r="W135">
        <f t="shared" si="29"/>
        <v>0</v>
      </c>
    </row>
    <row r="136" ht="15">
      <c r="W136">
        <f t="shared" si="29"/>
        <v>0</v>
      </c>
    </row>
    <row r="137" ht="15">
      <c r="W137">
        <f t="shared" si="29"/>
        <v>0</v>
      </c>
    </row>
    <row r="138" ht="15">
      <c r="W138">
        <f t="shared" si="29"/>
        <v>0</v>
      </c>
    </row>
    <row r="139" ht="15">
      <c r="W139">
        <f t="shared" si="29"/>
        <v>0</v>
      </c>
    </row>
    <row r="140" ht="15">
      <c r="W140">
        <f t="shared" si="29"/>
        <v>0</v>
      </c>
    </row>
    <row r="141" ht="15">
      <c r="W141">
        <f t="shared" si="29"/>
        <v>0</v>
      </c>
    </row>
    <row r="142" ht="15">
      <c r="W142">
        <f t="shared" si="29"/>
        <v>0</v>
      </c>
    </row>
    <row r="143" ht="15">
      <c r="W143">
        <f t="shared" si="29"/>
        <v>0</v>
      </c>
    </row>
    <row r="144" ht="15">
      <c r="W144">
        <f t="shared" si="29"/>
        <v>0</v>
      </c>
    </row>
    <row r="145" ht="15">
      <c r="W145">
        <f t="shared" si="29"/>
        <v>0</v>
      </c>
    </row>
    <row r="146" ht="15">
      <c r="W146">
        <f t="shared" si="29"/>
        <v>0</v>
      </c>
    </row>
    <row r="147" ht="15">
      <c r="W147">
        <f t="shared" si="29"/>
        <v>0</v>
      </c>
    </row>
    <row r="148" ht="15">
      <c r="W148">
        <f t="shared" si="29"/>
        <v>0</v>
      </c>
    </row>
    <row r="149" ht="15">
      <c r="W149">
        <f t="shared" si="29"/>
        <v>0</v>
      </c>
    </row>
    <row r="150" ht="15">
      <c r="W150">
        <f t="shared" si="29"/>
        <v>0</v>
      </c>
    </row>
    <row r="151" ht="15">
      <c r="W151">
        <f t="shared" si="29"/>
        <v>0</v>
      </c>
    </row>
    <row r="152" ht="15">
      <c r="W152">
        <f t="shared" si="29"/>
        <v>0</v>
      </c>
    </row>
    <row r="153" ht="15">
      <c r="W153">
        <f t="shared" si="29"/>
        <v>0</v>
      </c>
    </row>
    <row r="154" ht="15">
      <c r="W154">
        <f t="shared" si="29"/>
        <v>0</v>
      </c>
    </row>
    <row r="155" ht="15">
      <c r="W155">
        <f t="shared" si="29"/>
        <v>0</v>
      </c>
    </row>
    <row r="156" ht="15">
      <c r="W156">
        <f t="shared" si="29"/>
        <v>0</v>
      </c>
    </row>
    <row r="157" ht="15">
      <c r="W157">
        <f t="shared" si="29"/>
        <v>0</v>
      </c>
    </row>
    <row r="158" ht="15">
      <c r="W158">
        <f t="shared" si="29"/>
        <v>0</v>
      </c>
    </row>
    <row r="159" ht="15">
      <c r="W159">
        <f t="shared" si="29"/>
        <v>0</v>
      </c>
    </row>
    <row r="160" ht="15">
      <c r="W160">
        <f aca="true" t="shared" si="30" ref="W160:W223">IF(N160="NO",1,0)</f>
        <v>0</v>
      </c>
    </row>
    <row r="161" ht="15">
      <c r="W161">
        <f t="shared" si="30"/>
        <v>0</v>
      </c>
    </row>
    <row r="162" ht="15">
      <c r="W162">
        <f t="shared" si="30"/>
        <v>0</v>
      </c>
    </row>
    <row r="163" ht="15">
      <c r="W163">
        <f t="shared" si="30"/>
        <v>0</v>
      </c>
    </row>
    <row r="164" ht="15">
      <c r="W164">
        <f t="shared" si="30"/>
        <v>0</v>
      </c>
    </row>
    <row r="165" ht="15">
      <c r="W165">
        <f t="shared" si="30"/>
        <v>0</v>
      </c>
    </row>
    <row r="166" ht="15">
      <c r="W166">
        <f t="shared" si="30"/>
        <v>0</v>
      </c>
    </row>
    <row r="167" ht="15">
      <c r="W167">
        <f t="shared" si="30"/>
        <v>0</v>
      </c>
    </row>
    <row r="168" ht="15">
      <c r="W168">
        <f t="shared" si="30"/>
        <v>0</v>
      </c>
    </row>
    <row r="169" ht="15">
      <c r="W169">
        <f t="shared" si="30"/>
        <v>0</v>
      </c>
    </row>
    <row r="170" ht="15">
      <c r="W170">
        <f t="shared" si="30"/>
        <v>0</v>
      </c>
    </row>
    <row r="171" ht="15">
      <c r="W171">
        <f t="shared" si="30"/>
        <v>0</v>
      </c>
    </row>
    <row r="172" ht="15">
      <c r="W172">
        <f t="shared" si="30"/>
        <v>0</v>
      </c>
    </row>
    <row r="173" ht="15">
      <c r="W173">
        <f t="shared" si="30"/>
        <v>0</v>
      </c>
    </row>
    <row r="174" ht="15">
      <c r="W174">
        <f t="shared" si="30"/>
        <v>0</v>
      </c>
    </row>
    <row r="175" ht="15">
      <c r="W175">
        <f t="shared" si="30"/>
        <v>0</v>
      </c>
    </row>
    <row r="176" ht="15">
      <c r="W176">
        <f t="shared" si="30"/>
        <v>0</v>
      </c>
    </row>
    <row r="177" ht="15">
      <c r="W177">
        <f t="shared" si="30"/>
        <v>0</v>
      </c>
    </row>
    <row r="178" ht="15">
      <c r="W178">
        <f t="shared" si="30"/>
        <v>0</v>
      </c>
    </row>
    <row r="179" ht="15">
      <c r="W179">
        <f t="shared" si="30"/>
        <v>0</v>
      </c>
    </row>
    <row r="180" ht="15">
      <c r="W180">
        <f t="shared" si="30"/>
        <v>0</v>
      </c>
    </row>
    <row r="181" ht="15">
      <c r="W181">
        <f t="shared" si="30"/>
        <v>0</v>
      </c>
    </row>
    <row r="182" ht="15">
      <c r="W182">
        <f t="shared" si="30"/>
        <v>0</v>
      </c>
    </row>
    <row r="183" ht="15">
      <c r="W183">
        <f t="shared" si="30"/>
        <v>0</v>
      </c>
    </row>
    <row r="184" ht="15">
      <c r="W184">
        <f t="shared" si="30"/>
        <v>0</v>
      </c>
    </row>
    <row r="185" ht="15">
      <c r="W185">
        <f t="shared" si="30"/>
        <v>0</v>
      </c>
    </row>
    <row r="186" ht="15">
      <c r="W186">
        <f t="shared" si="30"/>
        <v>0</v>
      </c>
    </row>
    <row r="187" ht="15">
      <c r="W187">
        <f t="shared" si="30"/>
        <v>0</v>
      </c>
    </row>
    <row r="188" ht="15">
      <c r="W188">
        <f t="shared" si="30"/>
        <v>0</v>
      </c>
    </row>
    <row r="189" ht="15">
      <c r="W189">
        <f t="shared" si="30"/>
        <v>0</v>
      </c>
    </row>
    <row r="190" ht="15">
      <c r="W190">
        <f t="shared" si="30"/>
        <v>0</v>
      </c>
    </row>
    <row r="191" ht="15">
      <c r="W191">
        <f t="shared" si="30"/>
        <v>0</v>
      </c>
    </row>
    <row r="192" ht="15">
      <c r="W192">
        <f t="shared" si="30"/>
        <v>0</v>
      </c>
    </row>
    <row r="193" ht="15">
      <c r="W193">
        <f t="shared" si="30"/>
        <v>0</v>
      </c>
    </row>
    <row r="194" ht="15">
      <c r="W194">
        <f t="shared" si="30"/>
        <v>0</v>
      </c>
    </row>
    <row r="195" ht="15">
      <c r="W195">
        <f t="shared" si="30"/>
        <v>0</v>
      </c>
    </row>
    <row r="196" ht="15">
      <c r="W196">
        <f t="shared" si="30"/>
        <v>0</v>
      </c>
    </row>
    <row r="197" ht="15">
      <c r="W197">
        <f t="shared" si="30"/>
        <v>0</v>
      </c>
    </row>
    <row r="198" ht="15">
      <c r="W198">
        <f t="shared" si="30"/>
        <v>0</v>
      </c>
    </row>
    <row r="199" ht="15">
      <c r="W199">
        <f t="shared" si="30"/>
        <v>0</v>
      </c>
    </row>
    <row r="200" ht="15">
      <c r="W200">
        <f t="shared" si="30"/>
        <v>0</v>
      </c>
    </row>
    <row r="201" ht="15">
      <c r="W201">
        <f t="shared" si="30"/>
        <v>0</v>
      </c>
    </row>
    <row r="202" ht="15">
      <c r="W202">
        <f t="shared" si="30"/>
        <v>0</v>
      </c>
    </row>
    <row r="203" ht="15">
      <c r="W203">
        <f t="shared" si="30"/>
        <v>0</v>
      </c>
    </row>
    <row r="204" ht="15">
      <c r="W204">
        <f t="shared" si="30"/>
        <v>0</v>
      </c>
    </row>
    <row r="205" ht="15">
      <c r="W205">
        <f t="shared" si="30"/>
        <v>0</v>
      </c>
    </row>
    <row r="206" ht="15">
      <c r="W206">
        <f t="shared" si="30"/>
        <v>0</v>
      </c>
    </row>
    <row r="207" ht="15">
      <c r="W207">
        <f t="shared" si="30"/>
        <v>0</v>
      </c>
    </row>
    <row r="208" ht="15">
      <c r="W208">
        <f t="shared" si="30"/>
        <v>0</v>
      </c>
    </row>
    <row r="209" ht="15">
      <c r="W209">
        <f t="shared" si="30"/>
        <v>0</v>
      </c>
    </row>
    <row r="210" ht="15">
      <c r="W210">
        <f t="shared" si="30"/>
        <v>0</v>
      </c>
    </row>
    <row r="211" ht="15">
      <c r="W211">
        <f t="shared" si="30"/>
        <v>0</v>
      </c>
    </row>
    <row r="212" ht="15">
      <c r="W212">
        <f t="shared" si="30"/>
        <v>0</v>
      </c>
    </row>
    <row r="213" ht="15">
      <c r="W213">
        <f t="shared" si="30"/>
        <v>0</v>
      </c>
    </row>
    <row r="214" ht="15">
      <c r="W214">
        <f t="shared" si="30"/>
        <v>0</v>
      </c>
    </row>
    <row r="215" ht="15">
      <c r="W215">
        <f t="shared" si="30"/>
        <v>0</v>
      </c>
    </row>
    <row r="216" ht="15">
      <c r="W216">
        <f t="shared" si="30"/>
        <v>0</v>
      </c>
    </row>
    <row r="217" ht="15">
      <c r="W217">
        <f t="shared" si="30"/>
        <v>0</v>
      </c>
    </row>
    <row r="218" ht="15">
      <c r="W218">
        <f t="shared" si="30"/>
        <v>0</v>
      </c>
    </row>
    <row r="219" ht="15">
      <c r="W219">
        <f t="shared" si="30"/>
        <v>0</v>
      </c>
    </row>
    <row r="220" ht="15">
      <c r="W220">
        <f t="shared" si="30"/>
        <v>0</v>
      </c>
    </row>
    <row r="221" ht="15">
      <c r="W221">
        <f t="shared" si="30"/>
        <v>0</v>
      </c>
    </row>
    <row r="222" ht="15">
      <c r="W222">
        <f t="shared" si="30"/>
        <v>0</v>
      </c>
    </row>
    <row r="223" ht="15">
      <c r="W223">
        <f t="shared" si="30"/>
        <v>0</v>
      </c>
    </row>
    <row r="224" ht="15">
      <c r="W224">
        <f aca="true" t="shared" si="31" ref="W224:W286">IF(N224="NO",1,0)</f>
        <v>0</v>
      </c>
    </row>
    <row r="225" ht="15">
      <c r="W225">
        <f t="shared" si="31"/>
        <v>0</v>
      </c>
    </row>
    <row r="226" ht="15">
      <c r="W226">
        <f t="shared" si="31"/>
        <v>0</v>
      </c>
    </row>
    <row r="227" ht="15">
      <c r="W227">
        <f t="shared" si="31"/>
        <v>0</v>
      </c>
    </row>
    <row r="228" ht="15">
      <c r="W228">
        <f t="shared" si="31"/>
        <v>0</v>
      </c>
    </row>
    <row r="229" ht="15">
      <c r="W229">
        <f t="shared" si="31"/>
        <v>0</v>
      </c>
    </row>
    <row r="230" ht="15">
      <c r="W230">
        <f t="shared" si="31"/>
        <v>0</v>
      </c>
    </row>
    <row r="231" ht="15">
      <c r="W231">
        <f t="shared" si="31"/>
        <v>0</v>
      </c>
    </row>
    <row r="232" ht="15">
      <c r="W232">
        <f t="shared" si="31"/>
        <v>0</v>
      </c>
    </row>
    <row r="233" ht="15">
      <c r="W233">
        <f t="shared" si="31"/>
        <v>0</v>
      </c>
    </row>
    <row r="234" ht="15">
      <c r="W234">
        <f t="shared" si="31"/>
        <v>0</v>
      </c>
    </row>
    <row r="235" ht="15">
      <c r="W235">
        <f t="shared" si="31"/>
        <v>0</v>
      </c>
    </row>
    <row r="236" ht="15">
      <c r="W236">
        <f t="shared" si="31"/>
        <v>0</v>
      </c>
    </row>
    <row r="237" ht="15">
      <c r="W237">
        <f t="shared" si="31"/>
        <v>0</v>
      </c>
    </row>
    <row r="238" ht="15">
      <c r="W238">
        <f t="shared" si="31"/>
        <v>0</v>
      </c>
    </row>
    <row r="239" ht="15">
      <c r="W239">
        <f t="shared" si="31"/>
        <v>0</v>
      </c>
    </row>
    <row r="240" ht="15">
      <c r="W240">
        <f t="shared" si="31"/>
        <v>0</v>
      </c>
    </row>
    <row r="241" ht="15">
      <c r="W241">
        <f t="shared" si="31"/>
        <v>0</v>
      </c>
    </row>
    <row r="242" ht="15">
      <c r="W242">
        <f t="shared" si="31"/>
        <v>0</v>
      </c>
    </row>
    <row r="243" ht="15">
      <c r="W243">
        <f t="shared" si="31"/>
        <v>0</v>
      </c>
    </row>
    <row r="244" ht="15">
      <c r="W244">
        <f t="shared" si="31"/>
        <v>0</v>
      </c>
    </row>
    <row r="245" ht="15">
      <c r="W245">
        <f t="shared" si="31"/>
        <v>0</v>
      </c>
    </row>
    <row r="246" ht="15">
      <c r="W246">
        <f t="shared" si="31"/>
        <v>0</v>
      </c>
    </row>
    <row r="247" ht="15">
      <c r="W247">
        <f t="shared" si="31"/>
        <v>0</v>
      </c>
    </row>
    <row r="248" ht="15">
      <c r="W248">
        <f t="shared" si="31"/>
        <v>0</v>
      </c>
    </row>
    <row r="249" ht="15">
      <c r="W249">
        <f t="shared" si="31"/>
        <v>0</v>
      </c>
    </row>
    <row r="250" ht="15">
      <c r="W250">
        <f t="shared" si="31"/>
        <v>0</v>
      </c>
    </row>
    <row r="251" ht="15">
      <c r="W251">
        <f t="shared" si="31"/>
        <v>0</v>
      </c>
    </row>
    <row r="252" ht="15">
      <c r="W252">
        <f t="shared" si="31"/>
        <v>0</v>
      </c>
    </row>
    <row r="253" ht="15">
      <c r="W253">
        <f t="shared" si="31"/>
        <v>0</v>
      </c>
    </row>
    <row r="254" ht="15">
      <c r="W254">
        <f t="shared" si="31"/>
        <v>0</v>
      </c>
    </row>
    <row r="255" ht="15">
      <c r="W255">
        <f t="shared" si="31"/>
        <v>0</v>
      </c>
    </row>
    <row r="256" ht="15">
      <c r="W256">
        <f t="shared" si="31"/>
        <v>0</v>
      </c>
    </row>
    <row r="257" ht="15">
      <c r="W257">
        <f t="shared" si="31"/>
        <v>0</v>
      </c>
    </row>
    <row r="258" ht="15">
      <c r="W258">
        <f t="shared" si="31"/>
        <v>0</v>
      </c>
    </row>
    <row r="259" ht="15">
      <c r="W259">
        <f t="shared" si="31"/>
        <v>0</v>
      </c>
    </row>
    <row r="260" ht="15">
      <c r="W260">
        <f t="shared" si="31"/>
        <v>0</v>
      </c>
    </row>
    <row r="261" ht="15">
      <c r="W261">
        <f t="shared" si="31"/>
        <v>0</v>
      </c>
    </row>
    <row r="262" ht="15">
      <c r="W262">
        <f t="shared" si="31"/>
        <v>0</v>
      </c>
    </row>
    <row r="263" ht="15">
      <c r="W263">
        <f t="shared" si="31"/>
        <v>0</v>
      </c>
    </row>
    <row r="264" ht="15">
      <c r="W264">
        <f t="shared" si="31"/>
        <v>0</v>
      </c>
    </row>
    <row r="265" ht="15">
      <c r="W265">
        <f t="shared" si="31"/>
        <v>0</v>
      </c>
    </row>
    <row r="266" ht="15">
      <c r="W266">
        <f t="shared" si="31"/>
        <v>0</v>
      </c>
    </row>
    <row r="267" ht="15">
      <c r="W267">
        <f t="shared" si="31"/>
        <v>0</v>
      </c>
    </row>
    <row r="268" ht="15">
      <c r="W268">
        <f t="shared" si="31"/>
        <v>0</v>
      </c>
    </row>
    <row r="269" ht="15">
      <c r="W269">
        <f t="shared" si="31"/>
        <v>0</v>
      </c>
    </row>
    <row r="270" ht="15">
      <c r="W270">
        <f t="shared" si="31"/>
        <v>0</v>
      </c>
    </row>
    <row r="271" ht="15">
      <c r="W271">
        <f t="shared" si="31"/>
        <v>0</v>
      </c>
    </row>
    <row r="272" ht="15">
      <c r="W272">
        <f t="shared" si="31"/>
        <v>0</v>
      </c>
    </row>
    <row r="273" ht="15">
      <c r="W273">
        <f t="shared" si="31"/>
        <v>0</v>
      </c>
    </row>
    <row r="274" ht="15">
      <c r="W274">
        <f t="shared" si="31"/>
        <v>0</v>
      </c>
    </row>
    <row r="275" ht="15">
      <c r="W275">
        <f t="shared" si="31"/>
        <v>0</v>
      </c>
    </row>
    <row r="276" ht="15">
      <c r="W276">
        <f t="shared" si="31"/>
        <v>0</v>
      </c>
    </row>
    <row r="277" ht="15">
      <c r="W277">
        <f t="shared" si="31"/>
        <v>0</v>
      </c>
    </row>
    <row r="278" ht="15">
      <c r="W278">
        <f t="shared" si="31"/>
        <v>0</v>
      </c>
    </row>
    <row r="279" ht="15">
      <c r="W279">
        <f t="shared" si="31"/>
        <v>0</v>
      </c>
    </row>
    <row r="280" ht="15">
      <c r="W280">
        <f t="shared" si="31"/>
        <v>0</v>
      </c>
    </row>
    <row r="281" ht="15">
      <c r="W281">
        <f t="shared" si="31"/>
        <v>0</v>
      </c>
    </row>
    <row r="282" ht="15">
      <c r="W282">
        <f t="shared" si="31"/>
        <v>0</v>
      </c>
    </row>
    <row r="283" ht="15">
      <c r="W283">
        <f t="shared" si="31"/>
        <v>0</v>
      </c>
    </row>
    <row r="284" ht="15">
      <c r="W284">
        <f t="shared" si="31"/>
        <v>0</v>
      </c>
    </row>
    <row r="285" ht="15">
      <c r="W285">
        <f t="shared" si="31"/>
        <v>0</v>
      </c>
    </row>
    <row r="286" ht="15">
      <c r="W286">
        <f t="shared" si="31"/>
        <v>0</v>
      </c>
    </row>
  </sheetData>
  <sheetProtection/>
  <mergeCells count="15">
    <mergeCell ref="P59:V63"/>
    <mergeCell ref="N7:N8"/>
    <mergeCell ref="K7:K8"/>
    <mergeCell ref="L7:L8"/>
    <mergeCell ref="P34:V34"/>
    <mergeCell ref="P35:V37"/>
    <mergeCell ref="P39:V43"/>
    <mergeCell ref="K49:K50"/>
    <mergeCell ref="P53:V53"/>
    <mergeCell ref="B3:M3"/>
    <mergeCell ref="B7:B8"/>
    <mergeCell ref="J7:J8"/>
    <mergeCell ref="K31:K32"/>
    <mergeCell ref="M7:M8"/>
    <mergeCell ref="P54:V57"/>
  </mergeCells>
  <conditionalFormatting sqref="O51:P51 O49:O50 M48:M50 R48 O52:O56 N51:N64 P34:P35 N33:O38 N33:N45 O9:O27">
    <cfRule type="cellIs" priority="31" dxfId="12" operator="equal">
      <formula>"NO"</formula>
    </cfRule>
  </conditionalFormatting>
  <conditionalFormatting sqref="B33 B48:B64">
    <cfRule type="expression" priority="9" dxfId="12" stopIfTrue="1">
      <formula>$H33&gt;#REF!</formula>
    </cfRule>
  </conditionalFormatting>
  <conditionalFormatting sqref="B33">
    <cfRule type="expression" priority="8" dxfId="12" stopIfTrue="1">
      <formula>$H33&gt;#REF!</formula>
    </cfRule>
  </conditionalFormatting>
  <conditionalFormatting sqref="P53:P54">
    <cfRule type="cellIs" priority="5" dxfId="12" operator="equal">
      <formula>"NO"</formula>
    </cfRule>
  </conditionalFormatting>
  <conditionalFormatting sqref="N51:N64">
    <cfRule type="cellIs" priority="4" dxfId="12" operator="equal">
      <formula>"NO"</formula>
    </cfRule>
  </conditionalFormatting>
  <conditionalFormatting sqref="A33">
    <cfRule type="expression" priority="3" dxfId="12" stopIfTrue="1">
      <formula>$H33&gt;#REF!</formula>
    </cfRule>
  </conditionalFormatting>
  <conditionalFormatting sqref="A33">
    <cfRule type="expression" priority="2" dxfId="12" stopIfTrue="1">
      <formula>$H33&gt;#REF!</formula>
    </cfRule>
  </conditionalFormatting>
  <dataValidations count="1">
    <dataValidation type="list" allowBlank="1" showInputMessage="1" showErrorMessage="1" sqref="C6:M6">
      <formula1>#REF!</formula1>
    </dataValidation>
  </dataValidations>
  <printOptions horizontalCentered="1" verticalCentered="1"/>
  <pageMargins left="0.7480314960629921" right="0.7480314960629921" top="1.0236220472440944" bottom="0.984251968503937" header="0" footer="0"/>
  <pageSetup fitToHeight="2" horizontalDpi="600" verticalDpi="600" orientation="landscape" paperSize="9" scale="56" r:id="rId4"/>
  <headerFooter alignWithMargins="0">
    <oddHeader>&amp;R&amp;G</oddHeader>
  </headerFooter>
  <rowBreaks count="1" manualBreakCount="1">
    <brk id="28"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pageSetUpPr fitToPage="1"/>
  </sheetPr>
  <dimension ref="A2:M28"/>
  <sheetViews>
    <sheetView showGridLines="0" showZeros="0" view="pageBreakPreview" zoomScale="75" zoomScaleSheetLayoutView="75" zoomScalePageLayoutView="0" workbookViewId="0" topLeftCell="A1">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51" customHeight="1"/>
    <row r="2" spans="1:13" s="95" customFormat="1" ht="36" customHeight="1" thickBot="1">
      <c r="A2" s="212">
        <f>PGD!C2</f>
        <v>0</v>
      </c>
      <c r="B2" s="212"/>
      <c r="C2" s="212"/>
      <c r="D2" s="212"/>
      <c r="E2" s="212"/>
      <c r="F2" s="212"/>
      <c r="G2" s="212"/>
      <c r="H2" s="212"/>
      <c r="I2" s="212"/>
      <c r="J2" s="212"/>
      <c r="K2" s="212"/>
      <c r="L2" s="212" t="s">
        <v>104</v>
      </c>
      <c r="M2" s="212">
        <f>PGD!C5</f>
        <v>0</v>
      </c>
    </row>
    <row r="3" spans="1:13" ht="56.25" customHeight="1" thickBot="1">
      <c r="A3" s="60" t="s">
        <v>40</v>
      </c>
      <c r="B3" s="326" t="s">
        <v>58</v>
      </c>
      <c r="C3" s="326"/>
      <c r="D3" s="326"/>
      <c r="E3" s="326"/>
      <c r="F3" s="326"/>
      <c r="G3" s="326"/>
      <c r="H3" s="326"/>
      <c r="I3" s="326"/>
      <c r="J3" s="326"/>
      <c r="K3" s="216" t="s">
        <v>57</v>
      </c>
      <c r="L3" s="217"/>
      <c r="M3" s="237" t="s">
        <v>86</v>
      </c>
    </row>
    <row r="4" spans="1:12" ht="51.75" customHeight="1">
      <c r="A4" s="28"/>
      <c r="B4" s="326"/>
      <c r="C4" s="326"/>
      <c r="D4" s="326"/>
      <c r="E4" s="326"/>
      <c r="F4" s="326"/>
      <c r="G4" s="326"/>
      <c r="H4" s="326"/>
      <c r="I4" s="326"/>
      <c r="J4" s="326"/>
      <c r="K4" s="23"/>
      <c r="L4" s="22"/>
    </row>
    <row r="5" spans="1:12" ht="16.5" customHeight="1">
      <c r="A5" s="28"/>
      <c r="B5" s="50"/>
      <c r="C5" s="50"/>
      <c r="D5" s="50"/>
      <c r="E5" s="50"/>
      <c r="F5" s="50"/>
      <c r="G5" s="50"/>
      <c r="H5" s="50"/>
      <c r="I5" s="50"/>
      <c r="J5" s="50"/>
      <c r="K5" s="23"/>
      <c r="L5" s="22"/>
    </row>
    <row r="6" spans="1:11" s="22" customFormat="1" ht="18">
      <c r="A6" s="64" t="s">
        <v>73</v>
      </c>
      <c r="C6" s="48"/>
      <c r="D6" s="23"/>
      <c r="E6" s="23"/>
      <c r="I6" s="23"/>
      <c r="K6" s="30"/>
    </row>
    <row r="7" spans="1:12" s="22" customFormat="1" ht="19.5">
      <c r="A7" s="61"/>
      <c r="B7" s="223"/>
      <c r="C7" s="224"/>
      <c r="D7" s="225"/>
      <c r="E7" s="225"/>
      <c r="F7" s="225"/>
      <c r="G7" s="225"/>
      <c r="H7" s="225"/>
      <c r="I7" s="225"/>
      <c r="J7" s="225"/>
      <c r="K7" s="225"/>
      <c r="L7" s="226"/>
    </row>
    <row r="8" spans="1:12" s="22" customFormat="1" ht="19.5">
      <c r="A8" s="61"/>
      <c r="B8" s="227"/>
      <c r="C8" s="228"/>
      <c r="D8" s="229"/>
      <c r="E8" s="229"/>
      <c r="F8" s="229"/>
      <c r="G8" s="229"/>
      <c r="H8" s="229"/>
      <c r="I8" s="229"/>
      <c r="J8" s="229"/>
      <c r="K8" s="229"/>
      <c r="L8" s="230"/>
    </row>
    <row r="9" spans="1:12" s="22" customFormat="1" ht="19.5">
      <c r="A9" s="61"/>
      <c r="B9" s="227"/>
      <c r="C9" s="228"/>
      <c r="D9" s="229"/>
      <c r="E9" s="229"/>
      <c r="F9" s="229"/>
      <c r="G9" s="229"/>
      <c r="H9" s="229"/>
      <c r="I9" s="229"/>
      <c r="J9" s="229"/>
      <c r="K9" s="229"/>
      <c r="L9" s="230"/>
    </row>
    <row r="10" spans="1:12" s="22" customFormat="1" ht="16.5">
      <c r="A10" s="61"/>
      <c r="B10" s="227"/>
      <c r="C10" s="228"/>
      <c r="D10" s="229"/>
      <c r="E10" s="229"/>
      <c r="F10" s="229"/>
      <c r="G10" s="229"/>
      <c r="H10" s="229"/>
      <c r="I10" s="229"/>
      <c r="J10" s="229"/>
      <c r="K10" s="229"/>
      <c r="L10" s="231"/>
    </row>
    <row r="11" spans="1:12" s="22" customFormat="1" ht="18">
      <c r="A11" s="48"/>
      <c r="B11" s="232"/>
      <c r="C11" s="233"/>
      <c r="D11" s="234"/>
      <c r="E11" s="234"/>
      <c r="F11" s="234"/>
      <c r="G11" s="234"/>
      <c r="H11" s="234"/>
      <c r="I11" s="234"/>
      <c r="J11" s="234"/>
      <c r="K11" s="235"/>
      <c r="L11" s="213"/>
    </row>
    <row r="12" spans="1:11" s="22" customFormat="1" ht="18">
      <c r="A12" s="48"/>
      <c r="B12" s="61"/>
      <c r="C12" s="61"/>
      <c r="K12" s="30"/>
    </row>
    <row r="13" spans="1:3" s="22" customFormat="1" ht="16.5" customHeight="1">
      <c r="A13" s="64" t="s">
        <v>59</v>
      </c>
      <c r="B13" s="61"/>
      <c r="C13" s="61"/>
    </row>
    <row r="14" spans="1:12" s="22" customFormat="1" ht="18">
      <c r="A14" s="48"/>
      <c r="B14" s="52"/>
      <c r="C14" s="62"/>
      <c r="D14" s="33"/>
      <c r="E14" s="33"/>
      <c r="F14" s="34"/>
      <c r="G14" s="32"/>
      <c r="H14" s="33"/>
      <c r="I14" s="33"/>
      <c r="J14" s="35"/>
      <c r="K14" s="32"/>
      <c r="L14" s="33"/>
    </row>
    <row r="15" spans="1:12" s="22" customFormat="1" ht="18">
      <c r="A15" s="48"/>
      <c r="B15" s="223"/>
      <c r="C15" s="224"/>
      <c r="D15" s="225"/>
      <c r="E15" s="225"/>
      <c r="F15" s="225"/>
      <c r="G15" s="225"/>
      <c r="H15" s="225"/>
      <c r="I15" s="225"/>
      <c r="J15" s="225"/>
      <c r="K15" s="225"/>
      <c r="L15" s="236"/>
    </row>
    <row r="16" spans="1:12" s="22" customFormat="1" ht="18">
      <c r="A16" s="48"/>
      <c r="B16" s="227"/>
      <c r="C16" s="228"/>
      <c r="D16" s="229"/>
      <c r="E16" s="229"/>
      <c r="F16" s="229"/>
      <c r="G16" s="229"/>
      <c r="H16" s="229"/>
      <c r="I16" s="229"/>
      <c r="J16" s="229"/>
      <c r="K16" s="229"/>
      <c r="L16" s="231"/>
    </row>
    <row r="17" spans="1:12" s="22" customFormat="1" ht="18">
      <c r="A17" s="48"/>
      <c r="B17" s="227"/>
      <c r="C17" s="228"/>
      <c r="D17" s="229"/>
      <c r="E17" s="229"/>
      <c r="F17" s="229"/>
      <c r="G17" s="229"/>
      <c r="H17" s="229"/>
      <c r="I17" s="229"/>
      <c r="J17" s="229"/>
      <c r="K17" s="229"/>
      <c r="L17" s="231"/>
    </row>
    <row r="18" spans="1:12" s="22" customFormat="1" ht="18">
      <c r="A18" s="48"/>
      <c r="B18" s="227"/>
      <c r="C18" s="228"/>
      <c r="D18" s="229"/>
      <c r="E18" s="229"/>
      <c r="F18" s="229"/>
      <c r="G18" s="229"/>
      <c r="H18" s="229"/>
      <c r="I18" s="229"/>
      <c r="J18" s="229"/>
      <c r="K18" s="229"/>
      <c r="L18" s="231"/>
    </row>
    <row r="19" spans="1:12" s="22" customFormat="1" ht="18">
      <c r="A19" s="48"/>
      <c r="B19" s="232"/>
      <c r="C19" s="233"/>
      <c r="D19" s="234"/>
      <c r="E19" s="234"/>
      <c r="F19" s="234"/>
      <c r="G19" s="234"/>
      <c r="H19" s="234"/>
      <c r="I19" s="234"/>
      <c r="J19" s="234"/>
      <c r="K19" s="234"/>
      <c r="L19" s="213"/>
    </row>
    <row r="20" spans="1:12" ht="15">
      <c r="A20" s="63"/>
      <c r="B20" s="63"/>
      <c r="C20" s="63"/>
      <c r="D20" s="24"/>
      <c r="E20" s="24"/>
      <c r="F20" s="24"/>
      <c r="G20" s="25"/>
      <c r="H20" s="26"/>
      <c r="I20" s="26"/>
      <c r="J20" s="26"/>
      <c r="K20" s="26"/>
      <c r="L20" s="26"/>
    </row>
    <row r="21" spans="1:3" ht="16.5">
      <c r="A21" s="52"/>
      <c r="B21" s="52"/>
      <c r="C21" s="52"/>
    </row>
    <row r="22" spans="1:3" ht="18">
      <c r="A22" s="64" t="s">
        <v>74</v>
      </c>
      <c r="C22" s="52"/>
    </row>
    <row r="23" spans="1:12" ht="16.5">
      <c r="A23" s="52"/>
      <c r="B23" s="223"/>
      <c r="C23" s="224"/>
      <c r="D23" s="225"/>
      <c r="E23" s="225"/>
      <c r="F23" s="225"/>
      <c r="G23" s="225"/>
      <c r="H23" s="225"/>
      <c r="I23" s="225"/>
      <c r="J23" s="225"/>
      <c r="K23" s="225"/>
      <c r="L23" s="236"/>
    </row>
    <row r="24" spans="1:12" ht="16.5">
      <c r="A24" s="52"/>
      <c r="B24" s="227"/>
      <c r="C24" s="228"/>
      <c r="D24" s="229"/>
      <c r="E24" s="229"/>
      <c r="F24" s="229"/>
      <c r="G24" s="229"/>
      <c r="H24" s="229"/>
      <c r="I24" s="229"/>
      <c r="J24" s="229"/>
      <c r="K24" s="229"/>
      <c r="L24" s="231"/>
    </row>
    <row r="25" spans="1:12" ht="16.5">
      <c r="A25" s="52"/>
      <c r="B25" s="227"/>
      <c r="C25" s="228"/>
      <c r="D25" s="229"/>
      <c r="E25" s="229"/>
      <c r="F25" s="229"/>
      <c r="G25" s="229"/>
      <c r="H25" s="229"/>
      <c r="I25" s="229"/>
      <c r="J25" s="229"/>
      <c r="K25" s="229"/>
      <c r="L25" s="231"/>
    </row>
    <row r="26" spans="1:12" ht="16.5">
      <c r="A26" s="52"/>
      <c r="B26" s="227"/>
      <c r="C26" s="228"/>
      <c r="D26" s="229"/>
      <c r="E26" s="229"/>
      <c r="F26" s="229"/>
      <c r="G26" s="229"/>
      <c r="H26" s="229"/>
      <c r="I26" s="229"/>
      <c r="J26" s="229"/>
      <c r="K26" s="229"/>
      <c r="L26" s="231"/>
    </row>
    <row r="27" spans="1:12" ht="16.5">
      <c r="A27" s="52"/>
      <c r="B27" s="227"/>
      <c r="C27" s="228"/>
      <c r="D27" s="229"/>
      <c r="E27" s="229"/>
      <c r="F27" s="229"/>
      <c r="G27" s="229"/>
      <c r="H27" s="229"/>
      <c r="I27" s="229"/>
      <c r="J27" s="229"/>
      <c r="K27" s="229"/>
      <c r="L27" s="231"/>
    </row>
    <row r="28" spans="2:12" ht="15">
      <c r="B28" s="36"/>
      <c r="C28" s="37"/>
      <c r="D28" s="37"/>
      <c r="E28" s="37"/>
      <c r="F28" s="37"/>
      <c r="G28" s="37"/>
      <c r="H28" s="37"/>
      <c r="I28" s="37"/>
      <c r="J28" s="37"/>
      <c r="K28" s="37"/>
      <c r="L28" s="38"/>
    </row>
  </sheetData>
  <sheetProtection/>
  <mergeCells count="1">
    <mergeCell ref="B3:J4"/>
  </mergeCells>
  <printOptions horizontalCentered="1" verticalCentered="1"/>
  <pageMargins left="0.7480314960629921" right="0.7480314960629921" top="1.2598425196850394" bottom="0.984251968503937" header="0" footer="0"/>
  <pageSetup fitToHeight="1" fitToWidth="1" horizontalDpi="600" verticalDpi="600" orientation="landscape" paperSize="9" scale="62"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J27"/>
  <sheetViews>
    <sheetView showGridLines="0" showZeros="0" view="pageBreakPreview" zoomScale="75" zoomScaleSheetLayoutView="75" zoomScalePageLayoutView="0" workbookViewId="0" topLeftCell="A2">
      <selection activeCell="G7" sqref="G7:H7"/>
    </sheetView>
  </sheetViews>
  <sheetFormatPr defaultColWidth="11.00390625" defaultRowHeight="15"/>
  <cols>
    <col min="1" max="1" width="8.00390625" style="0" customWidth="1"/>
    <col min="2" max="2" width="22.25390625" style="0" customWidth="1"/>
    <col min="6" max="6" width="21.375" style="0" customWidth="1"/>
    <col min="7" max="7" width="12.50390625" style="0" customWidth="1"/>
    <col min="8" max="8" width="14.625" style="0" customWidth="1"/>
    <col min="9" max="9" width="25.875" style="0" customWidth="1"/>
  </cols>
  <sheetData>
    <row r="1" ht="48" customHeight="1" hidden="1"/>
    <row r="2" spans="1:10" s="95" customFormat="1" ht="23.25" thickBot="1">
      <c r="A2" s="212">
        <f>PGD!C2</f>
        <v>0</v>
      </c>
      <c r="B2" s="212"/>
      <c r="C2" s="212"/>
      <c r="D2" s="212"/>
      <c r="E2" s="212"/>
      <c r="F2" s="212"/>
      <c r="G2" s="212"/>
      <c r="H2" s="212"/>
      <c r="I2" s="212" t="s">
        <v>104</v>
      </c>
      <c r="J2" s="212">
        <f>PGD!C5</f>
        <v>0</v>
      </c>
    </row>
    <row r="3" spans="1:10" ht="32.25" customHeight="1" thickBot="1">
      <c r="A3" s="60" t="s">
        <v>41</v>
      </c>
      <c r="B3" s="326" t="s">
        <v>60</v>
      </c>
      <c r="C3" s="326"/>
      <c r="D3" s="326"/>
      <c r="E3" s="326"/>
      <c r="F3" s="326"/>
      <c r="G3" s="51"/>
      <c r="H3" s="216" t="s">
        <v>64</v>
      </c>
      <c r="I3" s="238">
        <f>SUM(I7:I102)</f>
        <v>0</v>
      </c>
      <c r="J3" s="82" t="s">
        <v>86</v>
      </c>
    </row>
    <row r="4" spans="1:9" ht="16.5" customHeight="1">
      <c r="A4" s="28"/>
      <c r="B4" s="29"/>
      <c r="C4" s="29"/>
      <c r="D4" s="29"/>
      <c r="E4" s="29"/>
      <c r="F4" s="29"/>
      <c r="G4" s="29"/>
      <c r="H4" s="23"/>
      <c r="I4" s="22"/>
    </row>
    <row r="5" spans="1:9" s="22" customFormat="1" ht="33">
      <c r="A5" s="23"/>
      <c r="B5" s="291" t="s">
        <v>61</v>
      </c>
      <c r="C5" s="291" t="s">
        <v>76</v>
      </c>
      <c r="D5" s="291" t="s">
        <v>62</v>
      </c>
      <c r="E5" s="291" t="s">
        <v>63</v>
      </c>
      <c r="F5" s="291" t="s">
        <v>120</v>
      </c>
      <c r="G5" s="291" t="s">
        <v>167</v>
      </c>
      <c r="H5" s="291" t="s">
        <v>32</v>
      </c>
      <c r="I5" s="291" t="s">
        <v>154</v>
      </c>
    </row>
    <row r="6" spans="1:10" s="12" customFormat="1" ht="16.5">
      <c r="A6" s="10"/>
      <c r="B6" s="292"/>
      <c r="C6" s="292"/>
      <c r="D6" s="292"/>
      <c r="E6" s="292"/>
      <c r="F6" s="292"/>
      <c r="G6" s="292"/>
      <c r="H6" s="292"/>
      <c r="I6" s="293" t="s">
        <v>168</v>
      </c>
      <c r="J6" s="34"/>
    </row>
    <row r="7" spans="1:10" ht="16.5">
      <c r="A7" s="2"/>
      <c r="B7" s="239"/>
      <c r="C7" s="240"/>
      <c r="D7" s="241"/>
      <c r="E7" s="282"/>
      <c r="F7" s="44"/>
      <c r="G7" s="44"/>
      <c r="H7" s="242"/>
      <c r="I7" s="116">
        <f>G7*H7</f>
        <v>0</v>
      </c>
      <c r="J7" s="82">
        <f aca="true" t="shared" si="0" ref="J7:J20">IF(I7=0,"","kg")</f>
      </c>
    </row>
    <row r="8" spans="1:10" ht="16.5">
      <c r="A8" s="2"/>
      <c r="B8" s="67"/>
      <c r="C8" s="69"/>
      <c r="D8" s="71"/>
      <c r="E8" s="281"/>
      <c r="F8" s="46"/>
      <c r="G8" s="46"/>
      <c r="H8" s="70"/>
      <c r="I8" s="116">
        <f aca="true" t="shared" si="1" ref="I8:I21">G8*H8</f>
        <v>0</v>
      </c>
      <c r="J8" s="82">
        <f t="shared" si="0"/>
      </c>
    </row>
    <row r="9" spans="1:10" ht="16.5">
      <c r="A9" s="2"/>
      <c r="B9" s="67"/>
      <c r="C9" s="68"/>
      <c r="D9" s="71"/>
      <c r="E9" s="281"/>
      <c r="F9" s="46"/>
      <c r="G9" s="46"/>
      <c r="H9" s="70"/>
      <c r="I9" s="116">
        <f t="shared" si="1"/>
        <v>0</v>
      </c>
      <c r="J9" s="82">
        <f t="shared" si="0"/>
      </c>
    </row>
    <row r="10" spans="1:10" ht="16.5">
      <c r="A10" s="2"/>
      <c r="B10" s="67"/>
      <c r="C10" s="69"/>
      <c r="D10" s="71"/>
      <c r="E10" s="281"/>
      <c r="F10" s="46"/>
      <c r="G10" s="46"/>
      <c r="H10" s="70"/>
      <c r="I10" s="116">
        <f t="shared" si="1"/>
        <v>0</v>
      </c>
      <c r="J10" s="82">
        <f t="shared" si="0"/>
      </c>
    </row>
    <row r="11" spans="1:10" ht="16.5">
      <c r="A11" s="2"/>
      <c r="B11" s="46"/>
      <c r="C11" s="46"/>
      <c r="D11" s="46"/>
      <c r="E11" s="281"/>
      <c r="F11" s="46"/>
      <c r="G11" s="46"/>
      <c r="H11" s="46"/>
      <c r="I11" s="116">
        <f t="shared" si="1"/>
        <v>0</v>
      </c>
      <c r="J11" s="82">
        <f t="shared" si="0"/>
      </c>
    </row>
    <row r="12" spans="1:10" ht="16.5">
      <c r="A12" s="2"/>
      <c r="B12" s="46"/>
      <c r="C12" s="46"/>
      <c r="D12" s="46"/>
      <c r="E12" s="281"/>
      <c r="F12" s="46"/>
      <c r="G12" s="46"/>
      <c r="H12" s="46"/>
      <c r="I12" s="116">
        <f t="shared" si="1"/>
        <v>0</v>
      </c>
      <c r="J12" s="82">
        <f t="shared" si="0"/>
      </c>
    </row>
    <row r="13" spans="1:10" ht="16.5">
      <c r="A13" s="2"/>
      <c r="B13" s="46"/>
      <c r="C13" s="46"/>
      <c r="D13" s="46"/>
      <c r="E13" s="281"/>
      <c r="F13" s="46"/>
      <c r="G13" s="46"/>
      <c r="H13" s="46"/>
      <c r="I13" s="116">
        <f t="shared" si="1"/>
        <v>0</v>
      </c>
      <c r="J13" s="82">
        <f t="shared" si="0"/>
      </c>
    </row>
    <row r="14" spans="1:10" ht="16.5">
      <c r="A14" s="2"/>
      <c r="B14" s="46"/>
      <c r="C14" s="46"/>
      <c r="D14" s="46"/>
      <c r="E14" s="281"/>
      <c r="F14" s="46"/>
      <c r="G14" s="46"/>
      <c r="H14" s="46"/>
      <c r="I14" s="116">
        <f t="shared" si="1"/>
        <v>0</v>
      </c>
      <c r="J14" s="82"/>
    </row>
    <row r="15" spans="1:10" ht="16.5">
      <c r="A15" s="2"/>
      <c r="B15" s="46"/>
      <c r="C15" s="46"/>
      <c r="D15" s="46"/>
      <c r="E15" s="281"/>
      <c r="F15" s="46"/>
      <c r="G15" s="46"/>
      <c r="H15" s="46"/>
      <c r="I15" s="116">
        <f t="shared" si="1"/>
        <v>0</v>
      </c>
      <c r="J15" s="82"/>
    </row>
    <row r="16" spans="1:10" ht="16.5">
      <c r="A16" s="2"/>
      <c r="B16" s="46"/>
      <c r="C16" s="46"/>
      <c r="D16" s="46"/>
      <c r="E16" s="281"/>
      <c r="F16" s="46"/>
      <c r="G16" s="46"/>
      <c r="H16" s="46"/>
      <c r="I16" s="116">
        <f t="shared" si="1"/>
        <v>0</v>
      </c>
      <c r="J16" s="82"/>
    </row>
    <row r="17" spans="1:10" ht="16.5">
      <c r="A17" s="2"/>
      <c r="B17" s="46"/>
      <c r="C17" s="46"/>
      <c r="D17" s="46"/>
      <c r="E17" s="281"/>
      <c r="F17" s="46"/>
      <c r="G17" s="46"/>
      <c r="H17" s="46"/>
      <c r="I17" s="116">
        <f t="shared" si="1"/>
        <v>0</v>
      </c>
      <c r="J17" s="82"/>
    </row>
    <row r="18" spans="1:10" ht="16.5">
      <c r="A18" s="10"/>
      <c r="B18" s="46"/>
      <c r="C18" s="46"/>
      <c r="D18" s="46"/>
      <c r="E18" s="281"/>
      <c r="F18" s="46"/>
      <c r="G18" s="46"/>
      <c r="H18" s="46"/>
      <c r="I18" s="116">
        <f t="shared" si="1"/>
        <v>0</v>
      </c>
      <c r="J18" s="82">
        <f t="shared" si="0"/>
      </c>
    </row>
    <row r="19" spans="1:10" s="22" customFormat="1" ht="16.5">
      <c r="A19" s="23"/>
      <c r="B19" s="46"/>
      <c r="C19" s="46"/>
      <c r="D19" s="46"/>
      <c r="E19" s="281"/>
      <c r="F19" s="46"/>
      <c r="G19" s="46"/>
      <c r="H19" s="46"/>
      <c r="I19" s="116">
        <f t="shared" si="1"/>
        <v>0</v>
      </c>
      <c r="J19" s="82">
        <f t="shared" si="0"/>
      </c>
    </row>
    <row r="20" spans="2:10" s="22" customFormat="1" ht="16.5">
      <c r="B20" s="46"/>
      <c r="C20" s="46"/>
      <c r="D20" s="46"/>
      <c r="E20" s="281"/>
      <c r="F20" s="46"/>
      <c r="G20" s="46"/>
      <c r="H20" s="46"/>
      <c r="I20" s="116">
        <f t="shared" si="1"/>
        <v>0</v>
      </c>
      <c r="J20" s="82">
        <f t="shared" si="0"/>
      </c>
    </row>
    <row r="21" spans="1:9" s="22" customFormat="1" ht="22.5" customHeight="1">
      <c r="A21" s="23"/>
      <c r="B21" s="46"/>
      <c r="C21" s="46"/>
      <c r="D21" s="46"/>
      <c r="E21" s="281"/>
      <c r="F21" s="46"/>
      <c r="G21" s="46"/>
      <c r="H21" s="46"/>
      <c r="I21" s="116">
        <f t="shared" si="1"/>
        <v>0</v>
      </c>
    </row>
    <row r="22" s="22" customFormat="1" ht="15"/>
    <row r="23" spans="1:10" s="22" customFormat="1" ht="16.5" customHeight="1">
      <c r="A23" s="347" t="s">
        <v>112</v>
      </c>
      <c r="B23" s="347"/>
      <c r="C23" s="347"/>
      <c r="D23" s="347"/>
      <c r="E23" s="347"/>
      <c r="F23" s="347"/>
      <c r="G23" s="347"/>
      <c r="H23" s="347"/>
      <c r="I23" s="347"/>
      <c r="J23" s="347"/>
    </row>
    <row r="24" spans="1:10" s="22" customFormat="1" ht="16.5" customHeight="1">
      <c r="A24" s="347"/>
      <c r="B24" s="347"/>
      <c r="C24" s="347"/>
      <c r="D24" s="347"/>
      <c r="E24" s="347"/>
      <c r="F24" s="347"/>
      <c r="G24" s="347"/>
      <c r="H24" s="347"/>
      <c r="I24" s="347"/>
      <c r="J24" s="347"/>
    </row>
    <row r="25" s="22" customFormat="1" ht="16.5">
      <c r="A25" s="23"/>
    </row>
    <row r="26" spans="1:7" ht="16.5">
      <c r="A26" s="23"/>
      <c r="B26" s="22"/>
      <c r="C26" s="2"/>
      <c r="D26" s="2"/>
      <c r="E26" s="2"/>
      <c r="F26" s="2"/>
      <c r="G26" s="2"/>
    </row>
    <row r="27" spans="1:9" ht="15">
      <c r="A27" s="24"/>
      <c r="B27" s="24"/>
      <c r="C27" s="24"/>
      <c r="D27" s="24"/>
      <c r="E27" s="24"/>
      <c r="F27" s="26"/>
      <c r="G27" s="26"/>
      <c r="H27" s="26"/>
      <c r="I27" s="26"/>
    </row>
  </sheetData>
  <sheetProtection/>
  <mergeCells count="2">
    <mergeCell ref="A23:J24"/>
    <mergeCell ref="B3:F3"/>
  </mergeCells>
  <printOptions/>
  <pageMargins left="0.7480314960629921" right="0.7480314960629921" top="0.984251968503937" bottom="0.984251968503937" header="0" footer="0"/>
  <pageSetup horizontalDpi="600" verticalDpi="600" orientation="landscape" paperSize="9" scale="70"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codeName="Hoja23">
    <pageSetUpPr fitToPage="1"/>
  </sheetPr>
  <dimension ref="A2:L21"/>
  <sheetViews>
    <sheetView showGridLines="0" showZeros="0" view="pageBreakPreview" zoomScale="75" zoomScaleSheetLayoutView="75" zoomScalePageLayoutView="0" workbookViewId="0" topLeftCell="E1">
      <selection activeCell="I30" sqref="I30"/>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7.25" customHeight="1"/>
    <row r="2" spans="1:12" s="95" customFormat="1" ht="28.5" customHeight="1" thickBot="1">
      <c r="A2" s="212">
        <f>PGD!C2</f>
        <v>0</v>
      </c>
      <c r="B2" s="212"/>
      <c r="C2" s="212"/>
      <c r="D2" s="212"/>
      <c r="E2" s="212"/>
      <c r="F2" s="212"/>
      <c r="G2" s="212"/>
      <c r="H2" s="212"/>
      <c r="I2" s="212"/>
      <c r="J2" s="212" t="s">
        <v>104</v>
      </c>
      <c r="K2" s="212">
        <f>PGD!C5</f>
        <v>0</v>
      </c>
      <c r="L2" s="212"/>
    </row>
    <row r="3" s="95" customFormat="1" ht="23.25" thickBot="1"/>
    <row r="4" spans="1:12" ht="32.25" customHeight="1" thickBot="1">
      <c r="A4" s="60" t="s">
        <v>43</v>
      </c>
      <c r="B4" s="326" t="s">
        <v>66</v>
      </c>
      <c r="C4" s="326"/>
      <c r="D4" s="326"/>
      <c r="E4" s="326"/>
      <c r="F4" s="326"/>
      <c r="G4" s="326"/>
      <c r="H4" s="326"/>
      <c r="I4" s="326"/>
      <c r="J4" s="31" t="s">
        <v>65</v>
      </c>
      <c r="K4" s="17">
        <f>SUM(H7:H72)</f>
        <v>0</v>
      </c>
      <c r="L4" s="82">
        <f>IF(K4=0,"","kg")</f>
      </c>
    </row>
    <row r="5" spans="1:10" ht="16.5" customHeight="1">
      <c r="A5" s="28"/>
      <c r="B5" s="326"/>
      <c r="C5" s="326"/>
      <c r="D5" s="326"/>
      <c r="E5" s="326"/>
      <c r="F5" s="326"/>
      <c r="G5" s="326"/>
      <c r="H5" s="326"/>
      <c r="I5" s="326"/>
      <c r="J5" s="22"/>
    </row>
    <row r="6" spans="1:9" s="22" customFormat="1" ht="33">
      <c r="A6" s="23"/>
      <c r="B6" s="355" t="s">
        <v>31</v>
      </c>
      <c r="C6" s="356"/>
      <c r="D6" s="283" t="s">
        <v>163</v>
      </c>
      <c r="E6" s="283" t="s">
        <v>164</v>
      </c>
      <c r="F6" s="284" t="s">
        <v>155</v>
      </c>
      <c r="G6" s="285" t="s">
        <v>32</v>
      </c>
      <c r="H6" s="357" t="s">
        <v>165</v>
      </c>
      <c r="I6" s="358"/>
    </row>
    <row r="7" spans="1:11" ht="16.5">
      <c r="A7" s="10"/>
      <c r="B7" s="286"/>
      <c r="C7" s="287"/>
      <c r="D7" s="288"/>
      <c r="E7" s="288"/>
      <c r="F7" s="289"/>
      <c r="G7" s="290"/>
      <c r="H7" s="351" t="s">
        <v>166</v>
      </c>
      <c r="I7" s="352"/>
      <c r="J7" s="34"/>
      <c r="K7" s="22"/>
    </row>
    <row r="8" spans="1:10" s="22" customFormat="1" ht="16.5">
      <c r="A8" s="23"/>
      <c r="B8" s="353"/>
      <c r="C8" s="354"/>
      <c r="D8" s="44"/>
      <c r="E8" s="44"/>
      <c r="F8" s="44"/>
      <c r="G8" s="81"/>
      <c r="H8" s="350">
        <f>(E8-D8+F8)*G8</f>
        <v>0</v>
      </c>
      <c r="I8" s="350"/>
      <c r="J8" s="82">
        <f aca="true" t="shared" si="0" ref="J8:J21">IF(I8=0,"","kg")</f>
      </c>
    </row>
    <row r="9" spans="2:11" ht="16.5">
      <c r="B9" s="348"/>
      <c r="C9" s="349"/>
      <c r="D9" s="44"/>
      <c r="E9" s="44"/>
      <c r="F9" s="44"/>
      <c r="G9" s="81"/>
      <c r="H9" s="350">
        <f aca="true" t="shared" si="1" ref="H9:H21">(E9-D9+F9)*G9</f>
        <v>0</v>
      </c>
      <c r="I9" s="350"/>
      <c r="J9" s="82">
        <f t="shared" si="0"/>
      </c>
      <c r="K9" s="22"/>
    </row>
    <row r="10" spans="2:11" ht="16.5">
      <c r="B10" s="348"/>
      <c r="C10" s="349"/>
      <c r="D10" s="44"/>
      <c r="E10" s="44"/>
      <c r="F10" s="44"/>
      <c r="G10" s="81"/>
      <c r="H10" s="350">
        <f t="shared" si="1"/>
        <v>0</v>
      </c>
      <c r="I10" s="350"/>
      <c r="J10" s="82">
        <f t="shared" si="0"/>
      </c>
      <c r="K10" s="22"/>
    </row>
    <row r="11" spans="2:11" ht="16.5">
      <c r="B11" s="206"/>
      <c r="C11" s="207"/>
      <c r="D11" s="44"/>
      <c r="E11" s="44"/>
      <c r="F11" s="44"/>
      <c r="G11" s="81"/>
      <c r="H11" s="350">
        <f aca="true" t="shared" si="2" ref="H11:H17">(E11-D11+F11)*G11</f>
        <v>0</v>
      </c>
      <c r="I11" s="350"/>
      <c r="J11" s="82">
        <f t="shared" si="0"/>
      </c>
      <c r="K11" s="22"/>
    </row>
    <row r="12" spans="2:11" ht="16.5">
      <c r="B12" s="206"/>
      <c r="C12" s="207"/>
      <c r="D12" s="44"/>
      <c r="E12" s="44"/>
      <c r="F12" s="44"/>
      <c r="G12" s="81"/>
      <c r="H12" s="350">
        <f t="shared" si="2"/>
        <v>0</v>
      </c>
      <c r="I12" s="350"/>
      <c r="J12" s="82">
        <f t="shared" si="0"/>
      </c>
      <c r="K12" s="22"/>
    </row>
    <row r="13" spans="2:11" ht="16.5">
      <c r="B13" s="206"/>
      <c r="C13" s="207"/>
      <c r="D13" s="44"/>
      <c r="E13" s="44"/>
      <c r="F13" s="44"/>
      <c r="G13" s="81"/>
      <c r="H13" s="350">
        <f t="shared" si="2"/>
        <v>0</v>
      </c>
      <c r="I13" s="350"/>
      <c r="J13" s="82">
        <f t="shared" si="0"/>
      </c>
      <c r="K13" s="22"/>
    </row>
    <row r="14" spans="2:11" ht="16.5">
      <c r="B14" s="206"/>
      <c r="C14" s="207"/>
      <c r="D14" s="44"/>
      <c r="E14" s="44"/>
      <c r="F14" s="44"/>
      <c r="G14" s="81"/>
      <c r="H14" s="350">
        <f t="shared" si="2"/>
        <v>0</v>
      </c>
      <c r="I14" s="350"/>
      <c r="J14" s="82">
        <f t="shared" si="0"/>
      </c>
      <c r="K14" s="22"/>
    </row>
    <row r="15" spans="2:11" ht="16.5">
      <c r="B15" s="206"/>
      <c r="C15" s="207"/>
      <c r="D15" s="44"/>
      <c r="E15" s="44"/>
      <c r="F15" s="44"/>
      <c r="G15" s="81"/>
      <c r="H15" s="350">
        <f t="shared" si="2"/>
        <v>0</v>
      </c>
      <c r="I15" s="350"/>
      <c r="J15" s="82">
        <f t="shared" si="0"/>
      </c>
      <c r="K15" s="22"/>
    </row>
    <row r="16" spans="2:11" ht="16.5">
      <c r="B16" s="348"/>
      <c r="C16" s="349"/>
      <c r="D16" s="44"/>
      <c r="E16" s="44"/>
      <c r="F16" s="44"/>
      <c r="G16" s="81"/>
      <c r="H16" s="350">
        <f t="shared" si="2"/>
        <v>0</v>
      </c>
      <c r="I16" s="350"/>
      <c r="J16" s="82">
        <f t="shared" si="0"/>
      </c>
      <c r="K16" s="22"/>
    </row>
    <row r="17" spans="2:11" ht="16.5">
      <c r="B17" s="348"/>
      <c r="C17" s="349"/>
      <c r="D17" s="44"/>
      <c r="E17" s="44"/>
      <c r="F17" s="44"/>
      <c r="G17" s="81"/>
      <c r="H17" s="350">
        <f t="shared" si="2"/>
        <v>0</v>
      </c>
      <c r="I17" s="350"/>
      <c r="J17" s="82">
        <f t="shared" si="0"/>
      </c>
      <c r="K17" s="22"/>
    </row>
    <row r="18" spans="2:11" ht="16.5">
      <c r="B18" s="348"/>
      <c r="C18" s="349"/>
      <c r="D18" s="44"/>
      <c r="E18" s="44"/>
      <c r="F18" s="44"/>
      <c r="G18" s="81"/>
      <c r="H18" s="350">
        <f t="shared" si="1"/>
        <v>0</v>
      </c>
      <c r="I18" s="350"/>
      <c r="J18" s="82">
        <f t="shared" si="0"/>
      </c>
      <c r="K18" s="22"/>
    </row>
    <row r="19" spans="2:11" ht="16.5">
      <c r="B19" s="348"/>
      <c r="C19" s="349"/>
      <c r="D19" s="44"/>
      <c r="E19" s="44"/>
      <c r="F19" s="44"/>
      <c r="G19" s="81"/>
      <c r="H19" s="350">
        <f t="shared" si="1"/>
        <v>0</v>
      </c>
      <c r="I19" s="350"/>
      <c r="J19" s="82">
        <f t="shared" si="0"/>
      </c>
      <c r="K19" s="22"/>
    </row>
    <row r="20" spans="2:11" ht="16.5">
      <c r="B20" s="348"/>
      <c r="C20" s="349"/>
      <c r="D20" s="44"/>
      <c r="E20" s="44"/>
      <c r="F20" s="44"/>
      <c r="G20" s="81"/>
      <c r="H20" s="350">
        <f t="shared" si="1"/>
        <v>0</v>
      </c>
      <c r="I20" s="350"/>
      <c r="J20" s="82">
        <f t="shared" si="0"/>
      </c>
      <c r="K20" s="22"/>
    </row>
    <row r="21" spans="2:11" ht="16.5">
      <c r="B21" s="348"/>
      <c r="C21" s="349"/>
      <c r="D21" s="44"/>
      <c r="E21" s="44"/>
      <c r="F21" s="44"/>
      <c r="G21" s="81"/>
      <c r="H21" s="350">
        <f t="shared" si="1"/>
        <v>0</v>
      </c>
      <c r="I21" s="350"/>
      <c r="J21" s="82">
        <f t="shared" si="0"/>
      </c>
      <c r="K21" s="22"/>
    </row>
  </sheetData>
  <sheetProtection/>
  <mergeCells count="27">
    <mergeCell ref="H15:I15"/>
    <mergeCell ref="B21:C21"/>
    <mergeCell ref="H21:I21"/>
    <mergeCell ref="B18:C18"/>
    <mergeCell ref="H18:I18"/>
    <mergeCell ref="B19:C19"/>
    <mergeCell ref="H19:I19"/>
    <mergeCell ref="B20:C20"/>
    <mergeCell ref="H20:I20"/>
    <mergeCell ref="B10:C10"/>
    <mergeCell ref="H10:I10"/>
    <mergeCell ref="B16:C16"/>
    <mergeCell ref="H16:I16"/>
    <mergeCell ref="B17:C17"/>
    <mergeCell ref="H17:I17"/>
    <mergeCell ref="H11:I11"/>
    <mergeCell ref="H12:I12"/>
    <mergeCell ref="H13:I13"/>
    <mergeCell ref="H14:I14"/>
    <mergeCell ref="B9:C9"/>
    <mergeCell ref="H9:I9"/>
    <mergeCell ref="H7:I7"/>
    <mergeCell ref="B4:I5"/>
    <mergeCell ref="H8:I8"/>
    <mergeCell ref="B8:C8"/>
    <mergeCell ref="B6:C6"/>
    <mergeCell ref="H6:I6"/>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aula</cp:lastModifiedBy>
  <cp:lastPrinted>2013-11-05T13:18:23Z</cp:lastPrinted>
  <dcterms:created xsi:type="dcterms:W3CDTF">2003-09-29T14:16:51Z</dcterms:created>
  <dcterms:modified xsi:type="dcterms:W3CDTF">2018-02-12T13:34:08Z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